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JSV05\share\data\上尾伊奈\専門部\1.賃金労働対策部\26年度\標準労務費\"/>
    </mc:Choice>
  </mc:AlternateContent>
  <xr:revisionPtr revIDLastSave="0" documentId="13_ncr:1_{C01C42BD-B216-40F3-ABB5-379F30C61A86}" xr6:coauthVersionLast="47" xr6:coauthVersionMax="47" xr10:uidLastSave="{00000000-0000-0000-0000-000000000000}"/>
  <bookViews>
    <workbookView xWindow="-120" yWindow="-120" windowWidth="21840" windowHeight="13020" firstSheet="0" activeTab="1" xr2:uid="{00000000-000D-0000-FFFF-FFFF00000000}"/>
  </bookViews>
  <sheets>
    <sheet name="はじめにお読みください" sheetId="1" r:id="rId1"/>
    <sheet name="かんたん入力" sheetId="2" r:id="rId2"/>
    <sheet name="見積書（印刷用）" sheetId="3" r:id="rId3"/>
    <sheet name="請求根拠（印刷用）" sheetId="4" r:id="rId4"/>
    <sheet name="事務所用①くわしい設定" sheetId="5" r:id="rId5"/>
    <sheet name="事務所用②料率と日当" sheetId="6" r:id="rId6"/>
    <sheet name="事務所用③安全衛生 確認表" sheetId="7" r:id="rId7"/>
    <sheet name="用語の言い換え一覧" sheetId="8" r:id="rId8"/>
    <sheet name="変更点一覧" sheetId="9" r:id="rId9"/>
  </sheets>
  <definedNames>
    <definedName name="_xlnm.Print_Area" localSheetId="1">かんたん入力!$A$1:$F$146</definedName>
    <definedName name="_xlnm.Print_Area" localSheetId="0">はじめにお読みください!$A$1:$C$13</definedName>
    <definedName name="_xlnm.Print_Area" localSheetId="2">'見積書（印刷用）'!$A$1:$H$42</definedName>
    <definedName name="_xlnm.Print_Area" localSheetId="4">事務所用①くわしい設定!$A$1:$E$40</definedName>
    <definedName name="_xlnm.Print_Area" localSheetId="5">事務所用②料率と日当!$A$1:$H$76</definedName>
    <definedName name="_xlnm.Print_Area" localSheetId="6">'事務所用③安全衛生 確認表'!$A$1:$F$65</definedName>
    <definedName name="_xlnm.Print_Area" localSheetId="3">'請求根拠（印刷用）'!$A$1:$E$18</definedName>
    <definedName name="_xlnm.Print_Area" localSheetId="8">変更点一覧!$A$1:$D$22</definedName>
    <definedName name="_xlnm.Print_Area" localSheetId="7">用語の言い換え一覧!$A$1:$C$18</definedName>
    <definedName name="かんたん職種">事務所用②料率と日当!$H$19:$H$39</definedName>
    <definedName name="正式職種">事務所用②料率と日当!$B$19:$B$73</definedName>
    <definedName name="日当表C">事務所用②料率と日当!$C$19:$C$73</definedName>
    <definedName name="日当表F">事務所用②料率と日当!$F$19:$F$73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 i="7" l="1"/>
  <c r="F73" i="6"/>
  <c r="F72" i="6"/>
  <c r="F71" i="6"/>
  <c r="F70" i="6"/>
  <c r="F69" i="6"/>
  <c r="B40" i="5"/>
  <c r="B39" i="5"/>
  <c r="B35" i="5"/>
  <c r="B13" i="5"/>
  <c r="B10" i="4" s="1"/>
  <c r="B12" i="5"/>
  <c r="B10" i="5"/>
  <c r="B7" i="5"/>
  <c r="D9" i="4" s="1"/>
  <c r="B9" i="4"/>
  <c r="B7" i="4"/>
  <c r="A2" i="4"/>
  <c r="A36" i="3"/>
  <c r="B33" i="3"/>
  <c r="B32" i="3"/>
  <c r="B31" i="3"/>
  <c r="B30" i="3"/>
  <c r="G29" i="3"/>
  <c r="E29" i="3"/>
  <c r="B29" i="3"/>
  <c r="B28" i="3"/>
  <c r="B27" i="3"/>
  <c r="G22" i="3"/>
  <c r="G18" i="3"/>
  <c r="A17" i="3"/>
  <c r="F10" i="3"/>
  <c r="G9" i="3"/>
  <c r="F9" i="3"/>
  <c r="F8" i="3"/>
  <c r="F7" i="3"/>
  <c r="F6" i="3"/>
  <c r="F5" i="3"/>
  <c r="J4" i="3"/>
  <c r="A4" i="3"/>
  <c r="G3" i="3"/>
  <c r="A3" i="3"/>
  <c r="G2" i="3"/>
  <c r="E136" i="2"/>
  <c r="E135" i="2"/>
  <c r="E133" i="2"/>
  <c r="A111" i="2"/>
  <c r="F106" i="2"/>
  <c r="F105" i="2"/>
  <c r="F104" i="2"/>
  <c r="F107" i="2" s="1"/>
  <c r="B17" i="5" s="1"/>
  <c r="E14" i="4" s="1"/>
  <c r="F101" i="2"/>
  <c r="B14" i="5" s="1"/>
  <c r="F95" i="2"/>
  <c r="F85" i="2"/>
  <c r="F84" i="2"/>
  <c r="F83" i="2"/>
  <c r="F82" i="2"/>
  <c r="F81" i="2"/>
  <c r="F80" i="2"/>
  <c r="F79" i="2"/>
  <c r="F78" i="2"/>
  <c r="F77" i="2"/>
  <c r="F76" i="2"/>
  <c r="F86" i="2" s="1"/>
  <c r="B23" i="5" s="1"/>
  <c r="A74" i="2"/>
  <c r="F71" i="2"/>
  <c r="F70" i="2"/>
  <c r="F69" i="2"/>
  <c r="F68" i="2"/>
  <c r="F67" i="2"/>
  <c r="F66" i="2"/>
  <c r="F65" i="2"/>
  <c r="F64" i="2"/>
  <c r="F63" i="2"/>
  <c r="F62" i="2"/>
  <c r="F61" i="2"/>
  <c r="F60" i="2"/>
  <c r="F72" i="2" s="1"/>
  <c r="F54" i="2"/>
  <c r="A52" i="2"/>
  <c r="F50" i="2"/>
  <c r="A49" i="2"/>
  <c r="F47" i="2"/>
  <c r="A43" i="2"/>
  <c r="C37" i="2"/>
  <c r="B28" i="5" s="1"/>
  <c r="F33" i="2"/>
  <c r="A30" i="2"/>
  <c r="A25" i="2"/>
  <c r="A22" i="2"/>
  <c r="A19" i="2"/>
  <c r="A9" i="2"/>
  <c r="G5" i="2"/>
  <c r="B30" i="5" l="1"/>
  <c r="B129" i="2"/>
  <c r="J3" i="3" s="1"/>
  <c r="E9" i="4"/>
  <c r="A58" i="2"/>
  <c r="B8" i="5"/>
  <c r="B11" i="4"/>
  <c r="E11" i="4" s="1"/>
  <c r="E137" i="2"/>
  <c r="C39" i="2"/>
  <c r="D6" i="4"/>
  <c r="D10" i="4"/>
  <c r="E10" i="4" s="1"/>
  <c r="A88" i="2"/>
  <c r="D7" i="4"/>
  <c r="E7" i="4" s="1"/>
  <c r="D11" i="4"/>
  <c r="D8" i="4"/>
  <c r="D5" i="4"/>
  <c r="A35" i="2" l="1"/>
  <c r="H5" i="2"/>
  <c r="B9" i="5"/>
  <c r="B5" i="4"/>
  <c r="E5" i="4" s="1"/>
  <c r="E131" i="2"/>
  <c r="G15" i="3"/>
  <c r="E132" i="2" l="1"/>
  <c r="B29" i="5"/>
  <c r="B24" i="5"/>
  <c r="B11" i="5" s="1"/>
  <c r="B6" i="4"/>
  <c r="E6" i="4" s="1"/>
  <c r="G16" i="3"/>
  <c r="A5" i="2"/>
  <c r="J2" i="3" s="1"/>
  <c r="A2" i="3"/>
  <c r="E134" i="2" l="1"/>
  <c r="B8" i="4"/>
  <c r="E8" i="4" s="1"/>
  <c r="G20" i="3"/>
  <c r="B15" i="5"/>
  <c r="B16" i="5" l="1"/>
  <c r="B12" i="4"/>
  <c r="B18" i="5" l="1"/>
  <c r="B13" i="4"/>
  <c r="D128" i="2"/>
  <c r="B19" i="5" l="1"/>
  <c r="E15" i="4"/>
  <c r="C12" i="3"/>
  <c r="D126" i="2"/>
  <c r="F12" i="3" l="1"/>
  <c r="D127" i="2"/>
</calcChain>
</file>

<file path=xl/sharedStrings.xml><?xml version="1.0" encoding="utf-8"?>
<sst xmlns="http://schemas.openxmlformats.org/spreadsheetml/2006/main" count="675" uniqueCount="524">
  <si>
    <t>見積書の作り方（一人親方用）</t>
  </si>
  <si>
    <t>むずかしい操作はいりません。5つの手順だけです。</t>
  </si>
  <si>
    <t>1</t>
  </si>
  <si>
    <t>画面のいちばん下の「かんたん入力」をクリックします。</t>
  </si>
  <si>
    <t>2</t>
  </si>
  <si>
    <t>上から順番に、黄色いところに答えを入れます。
（▼が出る所は、クリックしてえらびます）</t>
  </si>
  <si>
    <t>3</t>
  </si>
  <si>
    <t>いちばん上の「あと〇問です」が「全部入りました」になったら完成です。</t>
  </si>
  <si>
    <t>4</t>
  </si>
  <si>
    <t>いちばん下の「見積金額」と「日当のチェック」を確かめます。</t>
  </si>
  <si>
    <t>5</t>
  </si>
  <si>
    <t>画面の下の「見積書（印刷用）」をクリックして、
キーボードの「Ctrl」を押したまま「P」を押し、「印刷」を押します。</t>
  </si>
  <si>
    <t>◎ まちがえても大丈夫。数字を消して入れ直せば直ります。
◎ オレンジ色の所は「まだ入っていない」という合図です。
◎ 灰色の所は自動で計算されるので、入れなくてOKです。</t>
  </si>
  <si>
    <t>見積書に書いた労務費を一方的に減らされた、書面で契約してくれない…
そんな時は、ひとりで悩まず組合に相談を！
困ったときは　埼玉土建 上尾伊奈支部　電話 048-773-9863</t>
  </si>
  <si>
    <t>見積書　かんたん入力（一人親方用）</t>
  </si>
  <si>
    <t>上から順番に、黄色いところに答えを入れてください。</t>
  </si>
  <si>
    <t>まちがえても大丈夫です。数字を消して入れ直せば直ります。</t>
  </si>
  <si>
    <t>オレンジ色の所は「ここがまだです」の合図です。入れると消えます。</t>
  </si>
  <si>
    <t>■ あなたのこと（最初の1回だけ）</t>
  </si>
  <si>
    <t>あなたの屋号（事業所名）・お名前は？</t>
  </si>
  <si>
    <t>屋号・お名前</t>
  </si>
  <si>
    <t>例：〇〇工務店　埼玉 太郎</t>
  </si>
  <si>
    <t>住所</t>
  </si>
  <si>
    <t>例：上尾市〇〇1-2-3</t>
  </si>
  <si>
    <t>電話番号</t>
  </si>
  <si>
    <t>例：090-0000-0000</t>
  </si>
  <si>
    <t>FAX番号</t>
  </si>
  <si>
    <t>なければ空欄でOK</t>
  </si>
  <si>
    <t>建設業の許可番号</t>
  </si>
  <si>
    <t>許可をもらった日</t>
  </si>
  <si>
    <t>インボイス登録番号</t>
  </si>
  <si>
    <t>例：T1234567890123（なければ空欄）</t>
  </si>
  <si>
    <t>■ 今回の工事のこと</t>
  </si>
  <si>
    <t>見積書を出す相手（元請さん）の名前は？</t>
  </si>
  <si>
    <t>相手の名前</t>
  </si>
  <si>
    <t>例：株式会社〇〇建設　※「御中」は自動でつきます</t>
  </si>
  <si>
    <t>相手の担当者</t>
  </si>
  <si>
    <t>例：山田（「様」は自動でつきます）</t>
  </si>
  <si>
    <t>何の工事ですか？</t>
  </si>
  <si>
    <t>工事の名前</t>
  </si>
  <si>
    <t>例：〇〇様邸 新築工事のうち木工事</t>
  </si>
  <si>
    <t>工事の場所</t>
  </si>
  <si>
    <t>わかれば。例：上尾市〇〇町</t>
  </si>
  <si>
    <t>工事はいつからいつまでですか？</t>
  </si>
  <si>
    <t>始まる日</t>
  </si>
  <si>
    <t>例：2026/11/1 と入れる</t>
  </si>
  <si>
    <t>終わる日</t>
  </si>
  <si>
    <t>例：2026/11/30</t>
  </si>
  <si>
    <t>■ いちばん大事：働く日数と日当</t>
  </si>
  <si>
    <t>この現場で、あなたは何日働きますか？</t>
  </si>
  <si>
    <t>すべての費用を「1日あたり」に直して、この日数を掛けて請求します。いちばん大事な数字です。</t>
  </si>
  <si>
    <t>働く日数</t>
  </si>
  <si>
    <t>例：20</t>
  </si>
  <si>
    <t>日数がわからない時は、下で計算できます（入れなくてもOK）。</t>
  </si>
  <si>
    <t>全体の量（㎡など）</t>
  </si>
  <si>
    <t>÷ 1日にできる量</t>
  </si>
  <si>
    <t>1日あたりの手間賃（日当）はいくらですか？</t>
  </si>
  <si>
    <t>① 職種を ▼ でえらぶ（文字で打ち込んでもOK）→ ② 国の目安で計算します。
実際の日当が違う時だけ「日当を変える時」に金額を入れてください（青色になります）。</t>
  </si>
  <si>
    <t>職種（▼でえらぶ）</t>
  </si>
  <si>
    <t>例：大工</t>
  </si>
  <si>
    <t>国の目安（自動）</t>
  </si>
  <si>
    <t>日当を変える時（円）</t>
  </si>
  <si>
    <t>空欄なら国の目安</t>
  </si>
  <si>
    <t>1日あたりの手間賃（日当）</t>
  </si>
  <si>
    <t>■ あなた自身の保険・積み立て（一人親方も請求できます）</t>
  </si>
  <si>
    <t>毎月の保険料（自分で払っている分）はいくらですか？</t>
  </si>
  <si>
    <t>一人親方の保険料は本人負担ですが、その分を「1日あたり」に直して見積書で請求できます。</t>
  </si>
  <si>
    <t>建設国保の保険料（1か月分・円）</t>
  </si>
  <si>
    <t>例：36400</t>
  </si>
  <si>
    <t>国民年金の保険料（1か月分・円）</t>
  </si>
  <si>
    <t>空欄なら17,920円（令和8年度）で計算</t>
  </si>
  <si>
    <t>1か月に働く日数（平均）</t>
  </si>
  <si>
    <t>例：21</t>
  </si>
  <si>
    <t>保険料の1日あたり（自動）</t>
  </si>
  <si>
    <t>一人親方労災（特別加入）の保険料は、1年でいくらですか？</t>
  </si>
  <si>
    <t>1年分の保険料（円）</t>
  </si>
  <si>
    <t>わからなければ組合に聞いてください</t>
  </si>
  <si>
    <t>労災保険料の1日あたり（1年分÷365日）（自動）</t>
  </si>
  <si>
    <t>建退共（けんたいきょう：退職金の積み立て）のこと</t>
  </si>
  <si>
    <t>建退共に入っていますか？</t>
  </si>
  <si>
    <t>はい</t>
  </si>
  <si>
    <t>一人親方は任意組合を通じて加入できます</t>
  </si>
  <si>
    <t>証紙（掛金のシール）は元請さんが用意してくれますか？</t>
  </si>
  <si>
    <t>いいえ</t>
  </si>
  <si>
    <t>建退共の掛金 1日あたり（自動）</t>
  </si>
  <si>
    <t>■ 材料・安全・そのほかの費用</t>
  </si>
  <si>
    <t>あなたが持ち込む材料はありますか？（なければ空欄でOK）</t>
  </si>
  <si>
    <t>材料の名前と大きさ・数・1つの値段を入れてください。細かい釘・金物代も忘れずに。
合計しかわからない時は、名前に「材料一式」、数に「1」、値段に合計金額を入れてください。</t>
  </si>
  <si>
    <t>材料の名前・大きさ</t>
  </si>
  <si>
    <t>数</t>
  </si>
  <si>
    <t>1つの値段（円）</t>
  </si>
  <si>
    <t>金額（自動）</t>
  </si>
  <si>
    <t>材料費の合計</t>
  </si>
  <si>
    <t>ケガや事故を防ぐための費用（ヘルメット・安全帯・熱中症対策など）</t>
  </si>
  <si>
    <t>この現場で使うものに ○ をつけて、数と1つの値段を入れてください。1日あたりへの計算は自動です。</t>
  </si>
  <si>
    <t>品物</t>
  </si>
  <si>
    <t>○を
つける</t>
  </si>
  <si>
    <t>1つの値段
（円）</t>
  </si>
  <si>
    <t>ヘルメット（保護帽）</t>
  </si>
  <si>
    <t>安全帯（墜落制止用器具）</t>
  </si>
  <si>
    <t>安全靴</t>
  </si>
  <si>
    <t>作業着</t>
  </si>
  <si>
    <t>空調服</t>
  </si>
  <si>
    <t>防塵（ぼうじん）マスク</t>
  </si>
  <si>
    <t>熱中症対策（飲み物・塩あめ等）</t>
  </si>
  <si>
    <t>健康診断</t>
  </si>
  <si>
    <t>自由</t>
  </si>
  <si>
    <t>ケガや事故を防ぐ費用の合計（この現場分）</t>
  </si>
  <si>
    <t>交通費・道具代・事務の経費など、ほかにかかる費用（1日あたり）</t>
  </si>
  <si>
    <t>「1日あたり」の金額を入れてください。なければ空欄でOKです。</t>
  </si>
  <si>
    <t>ガソリン代を計算する</t>
  </si>
  <si>
    <t>往復の距離（km）÷ 車の燃費（km/L）× ガソリン1Lの値段 ＝ 1日あたりのガソリン代</t>
  </si>
  <si>
    <t>往復の距離（km）</t>
  </si>
  <si>
    <t>車の燃費（km/L）</t>
  </si>
  <si>
    <t>ガソリン1Lの値段（円）</t>
  </si>
  <si>
    <t>費用の名前</t>
  </si>
  <si>
    <t>メモ（計算の根拠など）</t>
  </si>
  <si>
    <t>1日あたり（円）</t>
  </si>
  <si>
    <t>ガソリン代（上の計算から自動）</t>
  </si>
  <si>
    <t>駐車場代・高速代</t>
  </si>
  <si>
    <t>道具・機械の使用料（損料）</t>
  </si>
  <si>
    <t>事務の経費（電話・事務用品など）</t>
  </si>
  <si>
    <t>ほかの費用 1日あたりの合計</t>
  </si>
  <si>
    <t>◆ 日数で決まる費用（例：足場のレンタル 5日×3,000円）があれば、こちらへ。</t>
  </si>
  <si>
    <t>日数</t>
  </si>
  <si>
    <t>1日の値段（円）</t>
  </si>
  <si>
    <t>日数で決まる費用の合計</t>
  </si>
  <si>
    <t>■ 最後に、見積書の日付など</t>
  </si>
  <si>
    <t>見積書を出す日と、条件を入れてください。</t>
  </si>
  <si>
    <t>見積書を出す日</t>
  </si>
  <si>
    <t>例：2026/10/14</t>
  </si>
  <si>
    <t>この見積もりの金額が有効な期限</t>
  </si>
  <si>
    <t>例：2026/11/30（なければ空欄）</t>
  </si>
  <si>
    <t>お金の払い方</t>
  </si>
  <si>
    <t>例：月末締め翌月末払い</t>
  </si>
  <si>
    <t>引き渡す場所</t>
  </si>
  <si>
    <t>例：現場渡し</t>
  </si>
  <si>
    <t>そのほか</t>
  </si>
  <si>
    <t>伝えたいことがあれば</t>
  </si>
  <si>
    <t>見積番号</t>
  </si>
  <si>
    <t>見積書に書いておくと安心な一言（入れたいものに ○）</t>
  </si>
  <si>
    <t>後でもめないための一言です。○をつけると見積書の「特記事項」に印刷されます。</t>
  </si>
  <si>
    <t>○</t>
  </si>
  <si>
    <t>材料の値段は見積日時点のものです。値上がりした場合は、金額の見直しについてご相談させてください。</t>
  </si>
  <si>
    <t>悪天候・現場の都合による工期の延長や、時間外・休日の作業は、別途ご精算をお願いいたします。</t>
  </si>
  <si>
    <t>追加・変更の工事が出た場合は、あらためてお見積りし、書面で契約させてください。</t>
  </si>
  <si>
    <t>本見積書は、第三次担い手3法（2025年12月施行）および国土交通省「労務費に関する基準」をふまえて作成しています。</t>
  </si>
  <si>
    <t>■ 見積もりの金額（自動で計算されます）</t>
  </si>
  <si>
    <t>見積金額（税込）</t>
  </si>
  <si>
    <t>うち消費税</t>
  </si>
  <si>
    <t>1日あたり（税込）</t>
  </si>
  <si>
    <t>1日あたりのうちわけ（税抜）</t>
  </si>
  <si>
    <t>材料費（合計÷日数）</t>
  </si>
  <si>
    <t>手間賃（日当）</t>
  </si>
  <si>
    <t>保険料（建設国保・国民年金）</t>
  </si>
  <si>
    <t>ケガや事故を防ぐ費用</t>
  </si>
  <si>
    <t>建退共の掛金</t>
  </si>
  <si>
    <t>一人親方労災の保険料</t>
  </si>
  <si>
    <t>ほかの費用</t>
  </si>
  <si>
    <t>■ 印刷のしかた</t>
  </si>
  <si>
    <t>① 画面のいちばん下にある「見積書（印刷用）」という名前をクリックします。</t>
  </si>
  <si>
    <t>② キーボードの「Ctrl（コントロール）」を押したまま「P」を押します。（Macは「⌘」＋「P」）</t>
  </si>
  <si>
    <t>③ 出てきた画面の「印刷」ボタンを押します。A4の紙1枚に印刷されます。</t>
  </si>
  <si>
    <t>④ 元請さんに根拠を聞かれたら「請求根拠（印刷用）」も同じように印刷して渡せます。</t>
  </si>
  <si>
    <t>⑤ 終わったら、画面の下の「かんたん入力」をクリックして戻ります。</t>
  </si>
  <si>
    <t>見積書の労務費を一方的に減らされた、書面で契約してもらえない…そんな時も、まず組合に相談を！</t>
  </si>
  <si>
    <t>困ったときは：埼玉土建 上尾伊奈支部（電話 048-773-9863）</t>
  </si>
  <si>
    <t>見　積　書</t>
  </si>
  <si>
    <t>▼印刷前チェック（この列は印刷されません）</t>
  </si>
  <si>
    <t>見積日</t>
  </si>
  <si>
    <t>見積金額合計（税込）</t>
  </si>
  <si>
    <t>内　訳（見積金額合計のうち）</t>
  </si>
  <si>
    <t>金　額（税　抜）</t>
  </si>
  <si>
    <t>材料費</t>
  </si>
  <si>
    <t>労務費</t>
  </si>
  <si>
    <t>建退共掛金</t>
  </si>
  <si>
    <t>※一人親方は任意組合を通じて、建退共制度に加入することができます。</t>
  </si>
  <si>
    <t>安全衛生経費</t>
  </si>
  <si>
    <t>※労働安全衛生法に基づく労働災害防止対策に必要な経費を計上する</t>
  </si>
  <si>
    <t>一人親方労災特別加入の保険料</t>
  </si>
  <si>
    <t>※材料費・労務費、建設工事に従事する労働者による適正な施工を確保するために不可欠な経費である建退共掛金・安全衛生経費は、建設業法第20条第１項等により、見積書において内訳明示することとされている経費です。
※見積金額合計には、記載外の費用（諸経費等）も含まれます。また、安全衛生経費は労務費等と一部重複することがあります。このため、見積書金額合計と、材料費、労務費、建退共掛金、安全衛生経費、一人親方労災特別加入の保険料の合計は一致しません。</t>
  </si>
  <si>
    <t>工 事 名</t>
  </si>
  <si>
    <t>工 事 場 所</t>
  </si>
  <si>
    <t>工　　　期</t>
  </si>
  <si>
    <t>～</t>
  </si>
  <si>
    <t>見積有効期限</t>
  </si>
  <si>
    <t>支 払 条 件</t>
  </si>
  <si>
    <t>受 渡 場 所</t>
  </si>
  <si>
    <t>そ の 他</t>
  </si>
  <si>
    <t>特記事項</t>
  </si>
  <si>
    <t>以上のとおり、お見積り申し上げます。</t>
  </si>
  <si>
    <t>請求根拠（1日あたりの内訳）</t>
  </si>
  <si>
    <t>項目</t>
  </si>
  <si>
    <t>金額（円・税抜）</t>
  </si>
  <si>
    <t>材料費（持ち込み材料）</t>
  </si>
  <si>
    <t>×</t>
  </si>
  <si>
    <t>労務費・労務報酬（日当）</t>
  </si>
  <si>
    <t>法定福利費相当額（建設国保・国民年金の本人負担分）</t>
  </si>
  <si>
    <t>諸経費（交通費・道具の損料・事務の経費など）</t>
  </si>
  <si>
    <t>1日あたりの合計（税抜）</t>
  </si>
  <si>
    <t>1日換算の工事費（税込・1円未満切上げ）</t>
  </si>
  <si>
    <t>日数で決まる費用（税込）</t>
  </si>
  <si>
    <t>見積金額合計（税込）＝ 1日換算 × 日数 ＋ 日数で決まる費用</t>
  </si>
  <si>
    <t>※労務報酬と法定福利費相当額の合計は、公共工事設計労務単価（国の目安）を下回らないようにしています。</t>
  </si>
  <si>
    <t>※各項目の金額は1日あたりの金額に日数を掛けたもので、端数処理の関係で見積書の金額と1円程度ずれることがあります。</t>
  </si>
  <si>
    <t>事務所用① くわしい設定・1日あたりの計算（組合員さんは触らなくて大丈夫です）</t>
  </si>
  <si>
    <t>かんたん入力の答えを「1日あたり」に直して計算しています。安全衛生経費の率・1日あたり経費の計算ツールもここにあります。</t>
  </si>
  <si>
    <t>■黄色＝入力するところ　■灰色＝自動計算（触らなくてOK）　■赤色＝入力が足りないところ</t>
  </si>
  <si>
    <t>【A】1日あたりの計算（全建総連版 一人親方用「請求根拠シート」と同じ計算）</t>
  </si>
  <si>
    <t>計算のしかた</t>
  </si>
  <si>
    <t>本現場で働く日数</t>
  </si>
  <si>
    <t>かんたん入力 質問5</t>
  </si>
  <si>
    <t>材料費（1日あたり）</t>
  </si>
  <si>
    <t>材料費の合計 ÷ 日数</t>
  </si>
  <si>
    <t>労務費・労務報酬（1日あたり）</t>
  </si>
  <si>
    <t>質問6の日当</t>
  </si>
  <si>
    <t>法定福利費相当額（1日あたり・本人負担分）</t>
  </si>
  <si>
    <t>（国保月額＋国民年金月額）÷ 月平均稼働日数</t>
  </si>
  <si>
    <t>安全衛生経費（1日あたり）</t>
  </si>
  <si>
    <t>下の【B】で計算</t>
  </si>
  <si>
    <t>建退共掛金（1日あたり）</t>
  </si>
  <si>
    <t>加入していて、元請が証紙を用意しない場合に日額を計上</t>
  </si>
  <si>
    <t>一人親方労災特別加入の保険料（1日あたり）</t>
  </si>
  <si>
    <t>年間保険料 ÷ 365日</t>
  </si>
  <si>
    <t>諸経費（1日あたり）</t>
  </si>
  <si>
    <t>質問12の1日あたりの合計</t>
  </si>
  <si>
    <t>全建総連版と同じく、1日分を税込にして切り上げ</t>
  </si>
  <si>
    <t>見積金額合計（税込）＝ 日数×1日換算 ＋ 日数で決まる費用</t>
  </si>
  <si>
    <t>【B】安全衛生経費（1日あたり）　書き方ガイドP.16～P.19</t>
  </si>
  <si>
    <t>計上方法</t>
  </si>
  <si>
    <t>①＋②</t>
  </si>
  <si>
    <t>①個別積み上げ（かんたん入力の品物の合計÷日数）</t>
  </si>
  <si>
    <t>②経費率（1日あたりの労務費×率）</t>
  </si>
  <si>
    <t>←率を入力</t>
  </si>
  <si>
    <t>率の根拠（例：過去3年の実績）</t>
  </si>
  <si>
    <t>【C】日当のチェック（書き方ガイドP.12）</t>
  </si>
  <si>
    <t>国の目安（公共工事設計労務単価）</t>
  </si>
  <si>
    <t>※労務報酬と法定福利費相当額の合計が、公共工事設計労務単価を下回らないように留意（全建総連版の注意書き）</t>
  </si>
  <si>
    <t>日当＋保険料の1日あたり</t>
  </si>
  <si>
    <t>判定</t>
  </si>
  <si>
    <t>【D】1日あたりの経費 計算ツール（書き方ガイドP.23）</t>
  </si>
  <si>
    <t>年間の経費（確定申告書等）</t>
  </si>
  <si>
    <t>年間の稼働日数（365日 or 実際の稼働日数）</t>
  </si>
  <si>
    <t>→ 1日あたり（かんたん入力の質問12へ）</t>
  </si>
  <si>
    <t>【E】CCUSレベル別年収から日額・月額を出す</t>
  </si>
  <si>
    <t>レベル別年収（円）</t>
  </si>
  <si>
    <t>→ 日額（÷234日）</t>
  </si>
  <si>
    <t>→ 月額（日額×19.5日）</t>
  </si>
  <si>
    <t>事務所用② 料率と日当（年に1回、事務所で更新）</t>
  </si>
  <si>
    <t>このシートの黄色の数字を最新の値に直すと、全部の計算に自動で反映されます。組合員さんは触らなくて大丈夫です。</t>
  </si>
  <si>
    <t>【1】社会保険料の率（会社負担分）</t>
  </si>
  <si>
    <t>No</t>
  </si>
  <si>
    <t>会社負担の率</t>
  </si>
  <si>
    <t>（参考）全体の率</t>
  </si>
  <si>
    <t>いつから</t>
  </si>
  <si>
    <t>出典・確認先</t>
  </si>
  <si>
    <t>雇用保険（建設の事業）</t>
  </si>
  <si>
    <t>令和8年4月1日～</t>
  </si>
  <si>
    <t>厚生労働省「令和8(2026)年度 雇用保険料率のご案内」 https://jsite.mhlw.go.jp/yamanashi-roudoukyoku/koyouhoken_R8.html</t>
  </si>
  <si>
    <t>健康保険（協会けんぽ 埼玉支部）</t>
  </si>
  <si>
    <t>令和8年3月分～</t>
  </si>
  <si>
    <t>協会けんぽ「令和8年度 都道府県単位保険料率」 https://www.kyoukaikenpo.or.jp/about/business/insurance_rate/rate_prefectures/r08</t>
  </si>
  <si>
    <t>介護保険（40～64歳の人のみ）</t>
  </si>
  <si>
    <t>同上（全国一律）</t>
  </si>
  <si>
    <t>厚生年金</t>
  </si>
  <si>
    <t>平成29年9月分～</t>
  </si>
  <si>
    <t>日本年金機構 保険料額表（厚生年金基金に入っている場合は基金に確認）</t>
  </si>
  <si>
    <t>子ども・子育て拠出金（全額会社負担）</t>
  </si>
  <si>
    <t>令和2年4月分～</t>
  </si>
  <si>
    <t>日本年金機構 保険料額表</t>
  </si>
  <si>
    <t>子ども・子育て支援金</t>
  </si>
  <si>
    <t>令和8年4月分～</t>
  </si>
  <si>
    <t>協会けんぽ（全国一律0.23%を労使折半）※全建総連の様式にない新しい項目。計上するかは県本部に要確認</t>
  </si>
  <si>
    <t>【2】建退共・消費税</t>
  </si>
  <si>
    <t>建退共 1日分の掛金（円）</t>
  </si>
  <si>
    <t>令和3年10月～</t>
  </si>
  <si>
    <t>勤労者退職金共済機構 建退共事業本部（最新額は要確認）</t>
  </si>
  <si>
    <t>消費税率</t>
  </si>
  <si>
    <t>消費税法第29条（標準税率10%）</t>
  </si>
  <si>
    <t>国民年金保険料（月額・一人親方用）</t>
  </si>
  <si>
    <t>令和8年度</t>
  </si>
  <si>
    <t>日本年金機構「国民年金保険料」 https://www.nenkin.go.jp/service/kokunen/hokenryo/hokenryo.html</t>
  </si>
  <si>
    <t>【3】国が決めた職人さんの日当の目安（公共工事設計労務単価・埼玉県・令和8年3月から）単位：円/日（8時間）</t>
  </si>
  <si>
    <t>職種（正式名称）</t>
  </si>
  <si>
    <t>日当（円）</t>
  </si>
  <si>
    <t>確認状況</t>
  </si>
  <si>
    <t>かんたん入力での表示名</t>
  </si>
  <si>
    <t>かんたん入力の▼リスト</t>
  </si>
  <si>
    <t>大工</t>
  </si>
  <si>
    <t>要確認（原本と照合）</t>
  </si>
  <si>
    <t>型わく工</t>
  </si>
  <si>
    <t>型枠大工</t>
  </si>
  <si>
    <t>内装工</t>
  </si>
  <si>
    <t>内装</t>
  </si>
  <si>
    <t>左官</t>
  </si>
  <si>
    <t>塗装工</t>
  </si>
  <si>
    <t>塗装</t>
  </si>
  <si>
    <t>屋根ふき工</t>
  </si>
  <si>
    <t>屋根</t>
  </si>
  <si>
    <t>板金工</t>
  </si>
  <si>
    <t>板金</t>
  </si>
  <si>
    <t>防水工</t>
  </si>
  <si>
    <t>防水</t>
  </si>
  <si>
    <t>タイル工</t>
  </si>
  <si>
    <t>タイル</t>
  </si>
  <si>
    <t>建具工</t>
  </si>
  <si>
    <t>建具</t>
  </si>
  <si>
    <t>サッシ工</t>
  </si>
  <si>
    <t>サッシ</t>
  </si>
  <si>
    <t>ガラス工</t>
  </si>
  <si>
    <t>ガラス</t>
  </si>
  <si>
    <t>配管工</t>
  </si>
  <si>
    <t>配管</t>
  </si>
  <si>
    <t>電工</t>
  </si>
  <si>
    <t>電気工事</t>
  </si>
  <si>
    <t>とび工</t>
  </si>
  <si>
    <t>とび</t>
  </si>
  <si>
    <t>鉄筋工</t>
  </si>
  <si>
    <t>鉄筋</t>
  </si>
  <si>
    <t>ブロック工</t>
  </si>
  <si>
    <t>ブロック</t>
  </si>
  <si>
    <t>はつり工</t>
  </si>
  <si>
    <t>はつり</t>
  </si>
  <si>
    <t>普通作業員</t>
  </si>
  <si>
    <t>手元・普通作業員</t>
  </si>
  <si>
    <t>軽作業員</t>
  </si>
  <si>
    <t>ダクト工</t>
  </si>
  <si>
    <t>ダクト</t>
  </si>
  <si>
    <t>その他（日当を入力）</t>
  </si>
  <si>
    <t>保温工</t>
  </si>
  <si>
    <t>要確認（未取得）</t>
  </si>
  <si>
    <t>保温</t>
  </si>
  <si>
    <t>↑順番・中身は変更できます</t>
  </si>
  <si>
    <t>設備機械工</t>
  </si>
  <si>
    <t>設備機械</t>
  </si>
  <si>
    <t>特殊作業員</t>
  </si>
  <si>
    <t>溶接工</t>
  </si>
  <si>
    <t>溶接</t>
  </si>
  <si>
    <t>鉄骨工</t>
  </si>
  <si>
    <t>鉄骨</t>
  </si>
  <si>
    <t>石工</t>
  </si>
  <si>
    <t>造園工</t>
  </si>
  <si>
    <t>造園</t>
  </si>
  <si>
    <t>交通誘導警備員Ａ</t>
  </si>
  <si>
    <t>交通誘導警備員Ｂ</t>
  </si>
  <si>
    <t>法面工</t>
  </si>
  <si>
    <t>運転手（特殊）</t>
  </si>
  <si>
    <t>運転手（一般）</t>
  </si>
  <si>
    <t>潜かん工</t>
  </si>
  <si>
    <t>潜かん世話役</t>
  </si>
  <si>
    <t>さく岩工</t>
  </si>
  <si>
    <t>トンネル特殊工</t>
  </si>
  <si>
    <t>トンネル作業員</t>
  </si>
  <si>
    <t>トンネル世話役</t>
  </si>
  <si>
    <t>橋りょう特殊工</t>
  </si>
  <si>
    <t>橋りょう塗装工</t>
  </si>
  <si>
    <t>橋りょう世話役</t>
  </si>
  <si>
    <t>土木一般世話役</t>
  </si>
  <si>
    <t>高級船員</t>
  </si>
  <si>
    <t>普通船員</t>
  </si>
  <si>
    <t>潜水士</t>
  </si>
  <si>
    <t>潜水連絡員</t>
  </si>
  <si>
    <t>潜水送気員</t>
  </si>
  <si>
    <t>山林砂防工</t>
  </si>
  <si>
    <t>軌道工</t>
  </si>
  <si>
    <t>自由に追加できます</t>
  </si>
  <si>
    <t>出典：国土交通省「令和8年3月から適用する公共工事設計労務単価について」（令和8年2月17日公表） https://www.mlit.go.jp/report/press/tochi_fudousan_kensetsugyo14_hh_000001_00337.html</t>
  </si>
  <si>
    <t>※日当は公表PDFから読み取った値です。使う前に原本の埼玉県欄と照合してください。保温工・設備機械工は空欄です（原本で確認して入力）。</t>
  </si>
  <si>
    <t>事務所用③ 安全衛生対策項目の確認表（参考ひな型・任意）</t>
  </si>
  <si>
    <t>元請さんとの打合せで、誰がやるか・誰が費用を持つかに「○」をつけます。</t>
  </si>
  <si>
    <t>工事名</t>
  </si>
  <si>
    <t>整理区分</t>
  </si>
  <si>
    <t>対策項目</t>
  </si>
  <si>
    <t>対策の実施分担</t>
  </si>
  <si>
    <t>費用負担（見積計上）</t>
  </si>
  <si>
    <t>注文者</t>
  </si>
  <si>
    <t>下請</t>
  </si>
  <si>
    <t>安全衛生管理体制</t>
  </si>
  <si>
    <t>工事現場管理</t>
  </si>
  <si>
    <t>リスクアセスメントの実施及びその結果に基づくリスク低減措置の実施</t>
  </si>
  <si>
    <t>労働者の危険又は健康障害を防止するための措置</t>
  </si>
  <si>
    <t>固定式足場の組立と解体</t>
  </si>
  <si>
    <t>固定式足場以外の作業床の組立と解体</t>
  </si>
  <si>
    <t>作業構台・吊り構台の組立と解体</t>
  </si>
  <si>
    <t>昇降設備の設置と撤去</t>
  </si>
  <si>
    <t>土留め支保工の組立と解体</t>
  </si>
  <si>
    <t>保護具の着用</t>
  </si>
  <si>
    <t>墜落等による危険の防止</t>
  </si>
  <si>
    <t>　└ 手摺、幅木等</t>
  </si>
  <si>
    <t>　└ 開口部養生</t>
  </si>
  <si>
    <t>　└ 落下防止ネット・小幅ネット</t>
  </si>
  <si>
    <t>ロープ高所作業における危険の防止</t>
  </si>
  <si>
    <t>飛来崩壊災害による危険の防止</t>
  </si>
  <si>
    <t>揚重用吊具</t>
  </si>
  <si>
    <t>警報設備</t>
  </si>
  <si>
    <t>避難用設備</t>
  </si>
  <si>
    <t>火災防止</t>
  </si>
  <si>
    <t>危険物の対処（立入禁止措置）</t>
  </si>
  <si>
    <t>機械並びに危険物及び有害物に関する規制</t>
  </si>
  <si>
    <t>調査の実施（埋設物調査・試掘等）</t>
  </si>
  <si>
    <t>安全点検の実施</t>
  </si>
  <si>
    <t>機械等の危険防止</t>
  </si>
  <si>
    <t>監視連絡等に要する対策</t>
  </si>
  <si>
    <t>倉庫、材料保管等</t>
  </si>
  <si>
    <t>粉じん障害防止</t>
  </si>
  <si>
    <t>石綿障害予防</t>
  </si>
  <si>
    <t>電離放射線障害防止</t>
  </si>
  <si>
    <t>特定化学物質障害予防</t>
  </si>
  <si>
    <t>鉛中毒予防</t>
  </si>
  <si>
    <t>有機溶剤中毒予防</t>
  </si>
  <si>
    <t>酸素欠乏症等防止</t>
  </si>
  <si>
    <t>労働者の就業に当たっての措置</t>
  </si>
  <si>
    <t>安全衛生教育</t>
  </si>
  <si>
    <t>　└ 作業内容変更時の教育</t>
  </si>
  <si>
    <t>　└ 新規入場者教育</t>
  </si>
  <si>
    <t>　└ 送り出し教育</t>
  </si>
  <si>
    <t>健康の保持増進のための措置・快適な職場環境の形成のための措置</t>
  </si>
  <si>
    <t>作業環境の測定</t>
  </si>
  <si>
    <t>　└ 測定機器の用意</t>
  </si>
  <si>
    <t>　└ 測定環境の設定</t>
  </si>
  <si>
    <t>作業環境の構築</t>
  </si>
  <si>
    <t>　└ 換気設備</t>
  </si>
  <si>
    <t>　└ 空調設備、空気清浄設備</t>
  </si>
  <si>
    <t>　└ 照明器具</t>
  </si>
  <si>
    <t>　└ 電気設備</t>
  </si>
  <si>
    <t>　└ 給排水設備</t>
  </si>
  <si>
    <t>　└ 休憩室、仮眠設備</t>
  </si>
  <si>
    <t>職場生活支援施設（トイレ、洗面所等）</t>
  </si>
  <si>
    <t>熱中症対策</t>
  </si>
  <si>
    <t>応急処置・緊急時対応</t>
  </si>
  <si>
    <t>その他の疾病・衛生対策</t>
  </si>
  <si>
    <t>その他</t>
  </si>
  <si>
    <t>安全意識、注意喚起</t>
  </si>
  <si>
    <t>交通規制に要する対策</t>
  </si>
  <si>
    <t>公衆災害に要する対策（仮囲い等）</t>
  </si>
  <si>
    <t>追加項目（当該工事で確認が必要な項目）</t>
  </si>
  <si>
    <t>用語の言い換え一覧（画面での表示 ⇔ 見積書の正式名称）</t>
  </si>
  <si>
    <t>入力画面はやさしい言葉、印刷する見積書は正式名称になっています。</t>
  </si>
  <si>
    <t>見積書の正式名称</t>
  </si>
  <si>
    <t>かんたん入力での表示</t>
  </si>
  <si>
    <t>やさしい説明</t>
  </si>
  <si>
    <t>一人親方の見積りは、すべて「1日あたり」×この日数で計算します。</t>
  </si>
  <si>
    <t>労務費（労務報酬）</t>
  </si>
  <si>
    <t>あなたの1日分の手間賃。国の目安（公共工事設計労務単価）を下回らないようにします。</t>
  </si>
  <si>
    <t>公共工事設計労務単価</t>
  </si>
  <si>
    <t>国の目安</t>
  </si>
  <si>
    <t>国が毎年決める、職種ごとの1日（8時間）あたりの日当の目安。埼玉県の値です。</t>
  </si>
  <si>
    <t>法定福利費相当額（本人負担分）</t>
  </si>
  <si>
    <t>毎月の保険料（建設国保・国民年金）</t>
  </si>
  <si>
    <t>一人親方は本人負担ですが、その分を1日あたりに直して労務費に含めて請求します。</t>
  </si>
  <si>
    <t>一人親方労災の保険料（1年分）</t>
  </si>
  <si>
    <t>1年分÷365日で1日あたりにします。</t>
  </si>
  <si>
    <t>建退共の掛金（退職金の積み立て）</t>
  </si>
  <si>
    <t>一人親方は任意組合を通じて加入できます。元請が証紙を用意する場合は計上しません。</t>
  </si>
  <si>
    <t>ケガや事故を防ぐための費用</t>
  </si>
  <si>
    <t>ヘルメット・安全帯・熱中症対策など。この現場で使う分を日数で割って1日あたりにします。</t>
  </si>
  <si>
    <t>あなたが持ち込む材料</t>
  </si>
  <si>
    <t>持ち込む材料の合計を日数で割って1日あたりにします。</t>
  </si>
  <si>
    <t>諸経費（現場管理費・一般管理費）</t>
  </si>
  <si>
    <t>交通費・道具代・事務の経費など（1日あたり）</t>
  </si>
  <si>
    <t>ガソリン代・駐車場代・道具の損料・電話代など。見積書には項目として出ませんが、合計金額に入ります。</t>
  </si>
  <si>
    <t>特定日数計上経費</t>
  </si>
  <si>
    <t>日数で決まる費用</t>
  </si>
  <si>
    <t>足場のレンタルなど、決まった日数分だけかかる費用。</t>
  </si>
  <si>
    <t>1日換算の工事費</t>
  </si>
  <si>
    <t>1日あたりの費用の合計を税込にしたもの（1円未満切上げ）。</t>
  </si>
  <si>
    <t>この日を過ぎたら金額を見直すことがある、という意味。</t>
  </si>
  <si>
    <t>見積書に書いておくと安心な一言</t>
  </si>
  <si>
    <t>値上がり・工期延長・追加工事などの約束ごと。</t>
  </si>
  <si>
    <t>変更点一覧（全建総連版 一人親方用 → 質問に答えるだけ版）</t>
  </si>
  <si>
    <t>元のファイル</t>
  </si>
  <si>
    <t>今回</t>
  </si>
  <si>
    <t>入力の場所</t>
  </si>
  <si>
    <t>鑑・請求根拠・材料費・安全衛生・諸経費の5シートに分散</t>
  </si>
  <si>
    <t>「かんたん入力」1シートに質問1～14を縦に並べた</t>
  </si>
  <si>
    <t>1日あたりへの換算</t>
  </si>
  <si>
    <t>利用者が自分で1日あたりに割り戻して入力</t>
  </si>
  <si>
    <t>材料・安全衛生は合計を入れれば自動で日数で割る。保険料・労災も自動換算</t>
  </si>
  <si>
    <t>日当</t>
  </si>
  <si>
    <t>手入力のみ（目安の確認は別欄）</t>
  </si>
  <si>
    <t>職種をえらぶと国の目安が自動で入り、上書きも可。「日当＋保険料が目安以上か」を自動判定</t>
  </si>
  <si>
    <t>入力のみ</t>
  </si>
  <si>
    <t>「全体の量÷1日にできる量」で日数の目安を計算できる</t>
  </si>
  <si>
    <t>ガソリン代</t>
  </si>
  <si>
    <t>計算例の欄（別途転記が必要）</t>
  </si>
  <si>
    <t>距離・燃費・単価を入れると1日あたりの費用に自動で入る</t>
  </si>
  <si>
    <t>建退共</t>
  </si>
  <si>
    <t>日額を手入力（元請負担なら0）</t>
  </si>
  <si>
    <t>「入っていますか？」「証紙は元請が用意？」の2問で自動判定</t>
  </si>
  <si>
    <t>特定日数計上経費（不具合修正）</t>
  </si>
  <si>
    <t>小計がN(V36:V37)で、正しく合計されない</t>
  </si>
  <si>
    <t>SUMで正しく合計（日数×単価）</t>
  </si>
  <si>
    <t>計算ツール（不具合修正）</t>
  </si>
  <si>
    <t>設定シートのスイッチを消すと、1日あたり計算の欄が0になる</t>
  </si>
  <si>
    <t>スイッチを廃止し、常に計算</t>
  </si>
  <si>
    <t>①積み上げと②経費率を常に合算</t>
  </si>
  <si>
    <t>計上方法（①のみ／②のみ／①＋②）を選べる（初期値は①＋②＝元と同じ）</t>
  </si>
  <si>
    <t>見積書（鑑）</t>
  </si>
  <si>
    <t>宛先・日付などを鑑に直接入力</t>
  </si>
  <si>
    <t>入力内容から自動作成。担当者名・インボイス番号・就労日数・特記事項を表示</t>
  </si>
  <si>
    <t>労務費の内訳</t>
  </si>
  <si>
    <t>法定福利費相当額が労務費に含まれていることが見えない</t>
  </si>
  <si>
    <t>「うち法定福利費相当額○○円」を表示</t>
  </si>
  <si>
    <t>請求根拠</t>
  </si>
  <si>
    <t>請求根拠シート（入力と兼用）</t>
  </si>
  <si>
    <t>印刷用の「請求根拠」を新設。元請に1日あたりの内訳を説明できる</t>
  </si>
  <si>
    <t>計算方法</t>
  </si>
  <si>
    <t>―</t>
  </si>
  <si>
    <t>1日換算（税込・切上げ）×日数＋特定日数経費、の全建総連版の計算をそのまま採用。テストで一致を確認</t>
  </si>
  <si>
    <t>【点検反映】完成判定</t>
  </si>
  <si>
    <t>主な項目の空欄だけを確認</t>
  </si>
  <si>
    <t>各行の入力不足・文字の数字・0や負の数・工期の逆転を数えて「直してほしい所 ○か所」と表示。見積書にも【下書き】と印刷</t>
  </si>
  <si>
    <t>【点検反映】日当</t>
  </si>
  <si>
    <t>日当欄を上書き（職種を変えても前の金額が残る）</t>
  </si>
  <si>
    <t>「国の目安」「日当を変える時」「使う日当」を分けた。変えた時は青色、目安は取り消し線</t>
  </si>
  <si>
    <t>【点検反映】0での割り算</t>
  </si>
  <si>
    <t>月の稼働日数・働く日数・燃費に0を入れられた</t>
  </si>
  <si>
    <t>0は入力できない設定にし、計算できない時は「要確認」</t>
  </si>
  <si>
    <t>【点検反映】建退共の質問</t>
  </si>
  <si>
    <t>未加入でも「証紙は元請が用意？」が必須</t>
  </si>
  <si>
    <t>加入している時だけ必須（未加入なら灰色）</t>
  </si>
  <si>
    <t>【点検反映】率の上限</t>
  </si>
  <si>
    <t>0以上ならいくらでも入った</t>
  </si>
  <si>
    <t>安全衛生経費率0～20%、消費税率0～30%の範囲に制限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</si>
</sst>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00%"/>
    <numFmt numFmtId="177" formatCode="[$-411]ggge&quot;年&quot;m&quot;月&quot;d&quot;日&quot;;@"/>
    <numFmt numFmtId="178" formatCode="#,##0.#&quot;日&quot;"/>
    <numFmt numFmtId="179" formatCode="#,##0.##"/>
    <numFmt numFmtId="180" formatCode="#,##0&quot;日&quot;"/>
    <numFmt numFmtId="181" formatCode="#,##0.#"/>
    <numFmt numFmtId="182" formatCode="&quot;￥&quot;#,##0"/>
    <numFmt numFmtId="183" formatCode="&quot;￥&quot;#,##0&quot;－&quot;"/>
    <numFmt numFmtId="184" formatCode="#,##0;\-#,##0;&quot;-&quot;"/>
  </numFmts>
  <fonts count="54" x14ac:knownFonts="1">
    <font>
      <sz val="11"/>
      <color theme="1"/>
      <name val="ＭＳ Ｐゴシック"/>
      <family val="2"/>
      <scheme val="minor"/>
    </font>
    <font>
      <b/>
      <sz val="16"/>
      <color rgb="FF1F3864"/>
      <name val="游ゴシック"/>
      <family val="3"/>
      <charset val="128"/>
    </font>
    <font>
      <i/>
      <sz val="10.5"/>
      <color rgb="FFC00000"/>
      <name val="游ゴシック"/>
      <family val="3"/>
      <charset val="128"/>
    </font>
    <font>
      <sz val="9"/>
      <color rgb="FF595959"/>
      <name val="游ゴシック"/>
      <family val="3"/>
      <charset val="128"/>
    </font>
    <font>
      <b/>
      <sz val="10.5"/>
      <color rgb="FF000000"/>
      <name val="游ゴシック"/>
      <family val="3"/>
      <charset val="128"/>
    </font>
    <font>
      <sz val="10.5"/>
      <color rgb="FF000000"/>
      <name val="游ゴシック"/>
      <family val="3"/>
      <charset val="128"/>
    </font>
    <font>
      <sz val="9"/>
      <color rgb="FF000000"/>
      <name val="游ゴシック"/>
      <family val="3"/>
      <charset val="128"/>
    </font>
    <font>
      <sz val="9"/>
      <color rgb="FFC00000"/>
      <name val="游ゴシック"/>
      <family val="3"/>
      <charset val="128"/>
    </font>
    <font>
      <sz val="8"/>
      <color rgb="FF000000"/>
      <name val="游ゴシック"/>
      <family val="3"/>
      <charset val="128"/>
    </font>
    <font>
      <b/>
      <sz val="24"/>
      <color rgb="FF1F4E79"/>
      <name val="游ゴシック"/>
      <family val="3"/>
      <charset val="128"/>
    </font>
    <font>
      <b/>
      <sz val="15"/>
      <color rgb="FF000000"/>
      <name val="游ゴシック"/>
      <family val="3"/>
      <charset val="128"/>
    </font>
    <font>
      <b/>
      <sz val="14"/>
      <color rgb="FF00703C"/>
      <name val="游ゴシック"/>
      <family val="3"/>
      <charset val="128"/>
    </font>
    <font>
      <sz val="13"/>
      <color rgb="FFC55A11"/>
      <name val="游ゴシック"/>
      <family val="3"/>
      <charset val="128"/>
    </font>
    <font>
      <b/>
      <sz val="16"/>
      <color rgb="FFFFFFFF"/>
      <name val="游ゴシック"/>
      <family val="3"/>
      <charset val="128"/>
    </font>
    <font>
      <b/>
      <sz val="22"/>
      <color rgb="FF1F4E79"/>
      <name val="游ゴシック"/>
      <family val="3"/>
      <charset val="128"/>
    </font>
    <font>
      <b/>
      <sz val="16"/>
      <color rgb="FF000000"/>
      <name val="游ゴシック"/>
      <family val="3"/>
      <charset val="128"/>
    </font>
    <font>
      <sz val="14"/>
      <color rgb="FF000000"/>
      <name val="游ゴシック"/>
      <family val="3"/>
      <charset val="128"/>
    </font>
    <font>
      <sz val="11"/>
      <color rgb="FF7F7F7F"/>
      <name val="游ゴシック"/>
      <family val="3"/>
      <charset val="128"/>
    </font>
    <font>
      <b/>
      <sz val="13"/>
      <color rgb="FF00703C"/>
      <name val="游ゴシック"/>
      <family val="3"/>
      <charset val="128"/>
    </font>
    <font>
      <sz val="12"/>
      <color rgb="FFC00000"/>
      <name val="游ゴシック"/>
      <family val="3"/>
      <charset val="128"/>
    </font>
    <font>
      <b/>
      <sz val="18"/>
      <color rgb="FF000000"/>
      <name val="游ゴシック"/>
      <family val="3"/>
      <charset val="128"/>
    </font>
    <font>
      <sz val="12"/>
      <color rgb="FF1F4E79"/>
      <name val="游ゴシック"/>
      <family val="3"/>
      <charset val="128"/>
    </font>
    <font>
      <sz val="12"/>
      <color rgb="FF000000"/>
      <name val="游ゴシック"/>
      <family val="3"/>
      <charset val="128"/>
    </font>
    <font>
      <b/>
      <sz val="13"/>
      <color rgb="FF1F4E79"/>
      <name val="游ゴシック"/>
      <family val="3"/>
      <charset val="128"/>
    </font>
    <font>
      <sz val="12"/>
      <color rgb="FF404040"/>
      <name val="游ゴシック"/>
      <family val="3"/>
      <charset val="128"/>
    </font>
    <font>
      <sz val="12"/>
      <color rgb="FF595959"/>
      <name val="游ゴシック"/>
      <family val="3"/>
      <charset val="128"/>
    </font>
    <font>
      <b/>
      <sz val="13"/>
      <color rgb="FF000000"/>
      <name val="游ゴシック"/>
      <family val="3"/>
      <charset val="128"/>
    </font>
    <font>
      <b/>
      <sz val="14"/>
      <color rgb="FF000000"/>
      <name val="游ゴシック"/>
      <family val="3"/>
      <charset val="128"/>
    </font>
    <font>
      <sz val="13"/>
      <color rgb="FF000000"/>
      <name val="游ゴシック"/>
      <family val="3"/>
      <charset val="128"/>
    </font>
    <font>
      <sz val="10"/>
      <color rgb="FF7F7F7F"/>
      <name val="游ゴシック"/>
      <family val="3"/>
      <charset val="128"/>
    </font>
    <font>
      <b/>
      <sz val="12"/>
      <color rgb="FF000000"/>
      <name val="游ゴシック"/>
      <family val="3"/>
      <charset val="128"/>
    </font>
    <font>
      <sz val="11"/>
      <color rgb="FF595959"/>
      <name val="游ゴシック"/>
      <family val="3"/>
      <charset val="128"/>
    </font>
    <font>
      <sz val="11"/>
      <color rgb="FF000000"/>
      <name val="游ゴシック"/>
      <family val="3"/>
      <charset val="128"/>
    </font>
    <font>
      <sz val="13"/>
      <color rgb="FF1F4E79"/>
      <name val="游ゴシック"/>
      <family val="3"/>
      <charset val="128"/>
    </font>
    <font>
      <sz val="16"/>
      <color rgb="FF000000"/>
      <name val="游ゴシック"/>
      <family val="3"/>
      <charset val="128"/>
    </font>
    <font>
      <b/>
      <sz val="24"/>
      <color rgb="FF000000"/>
      <name val="游ゴシック"/>
      <family val="3"/>
      <charset val="128"/>
    </font>
    <font>
      <sz val="13"/>
      <color rgb="FFC00000"/>
      <name val="游ゴシック"/>
      <family val="3"/>
      <charset val="128"/>
    </font>
    <font>
      <sz val="14"/>
      <color rgb="FF1F4E79"/>
      <name val="游ゴシック"/>
      <family val="3"/>
      <charset val="128"/>
    </font>
    <font>
      <sz val="6"/>
      <color rgb="FFFFFFFF"/>
      <name val="ＭＳ Ｐゴシック"/>
      <family val="3"/>
      <charset val="128"/>
    </font>
    <font>
      <b/>
      <sz val="18"/>
      <color rgb="FFC55A11"/>
      <name val="游ゴシック"/>
      <family val="3"/>
      <charset val="128"/>
    </font>
    <font>
      <b/>
      <sz val="20"/>
      <color rgb="FF000000"/>
      <name val="游ゴシック"/>
      <family val="3"/>
      <charset val="128"/>
    </font>
    <font>
      <b/>
      <sz val="10"/>
      <color rgb="FFC00000"/>
      <name val="游ゴシック"/>
      <family val="3"/>
      <charset val="128"/>
    </font>
    <font>
      <sz val="10"/>
      <color rgb="FF000000"/>
      <name val="游ゴシック"/>
      <family val="3"/>
      <charset val="128"/>
    </font>
    <font>
      <sz val="8.5"/>
      <color rgb="FF000000"/>
      <name val="游ゴシック"/>
      <family val="3"/>
      <charset val="128"/>
    </font>
    <font>
      <b/>
      <sz val="10"/>
      <color rgb="FF000000"/>
      <name val="游ゴシック"/>
      <family val="3"/>
      <charset val="128"/>
    </font>
    <font>
      <b/>
      <sz val="9"/>
      <color rgb="FF000000"/>
      <name val="游ゴシック"/>
      <family val="3"/>
      <charset val="128"/>
    </font>
    <font>
      <sz val="10.5"/>
      <color rgb="FFC00000"/>
      <name val="游ゴシック"/>
      <family val="3"/>
      <charset val="128"/>
    </font>
    <font>
      <b/>
      <sz val="28"/>
      <color rgb="FF1F4E79"/>
      <name val="游ゴシック"/>
      <family val="3"/>
      <charset val="128"/>
    </font>
    <font>
      <b/>
      <sz val="36"/>
      <color rgb="FFFFFFFF"/>
      <name val="游ゴシック"/>
      <family val="3"/>
      <charset val="128"/>
    </font>
    <font>
      <sz val="18"/>
      <color rgb="FF000000"/>
      <name val="游ゴシック"/>
      <family val="3"/>
      <charset val="128"/>
    </font>
    <font>
      <sz val="15"/>
      <color rgb="FF00703C"/>
      <name val="游ゴシック"/>
      <family val="3"/>
      <charset val="128"/>
    </font>
    <font>
      <b/>
      <sz val="16"/>
      <color rgb="FF1F4E79"/>
      <name val="游ゴシック"/>
      <family val="3"/>
      <charset val="128"/>
    </font>
    <font>
      <b/>
      <sz val="14"/>
      <color rgb="FF1F3864"/>
      <name val="游ゴシック"/>
      <family val="3"/>
      <charset val="128"/>
    </font>
    <font>
      <sz val="6"/>
      <name val="ＭＳ Ｐゴシック"/>
      <family val="3"/>
      <charset val="128"/>
      <scheme val="minor"/>
    </font>
  </fonts>
  <fills count="7">
    <fill>
      <patternFill patternType="none"/>
    </fill>
    <fill>
      <patternFill patternType="gray125"/>
    </fill>
    <fill>
      <patternFill patternType="solid">
        <fgColor rgb="FFD9E1F2"/>
      </patternFill>
    </fill>
    <fill>
      <patternFill patternType="solid">
        <fgColor rgb="FFFFF2CC"/>
      </patternFill>
    </fill>
    <fill>
      <patternFill patternType="solid">
        <fgColor rgb="FF1F4E79"/>
      </patternFill>
    </fill>
    <fill>
      <patternFill patternType="solid">
        <fgColor rgb="FFEDEDED"/>
      </patternFill>
    </fill>
    <fill>
      <patternFill patternType="solid">
        <fgColor rgb="FFFFFFFF"/>
      </patternFill>
    </fill>
  </fills>
  <borders count="6">
    <border>
      <left/>
      <right/>
      <top/>
      <bottom/>
      <diagonal/>
    </border>
    <border>
      <left style="thin">
        <color rgb="FF808080"/>
      </left>
      <right style="thin">
        <color rgb="FF808080"/>
      </right>
      <top style="thin">
        <color rgb="FF808080"/>
      </top>
      <bottom style="thin">
        <color rgb="FF808080"/>
      </bottom>
      <diagonal/>
    </border>
    <border>
      <left/>
      <right style="thin">
        <color rgb="FF808080"/>
      </right>
      <top style="thin">
        <color rgb="FF808080"/>
      </top>
      <bottom style="thin">
        <color rgb="FF808080"/>
      </bottom>
      <diagonal/>
    </border>
    <border>
      <left/>
      <right/>
      <top style="thin">
        <color rgb="FF808080"/>
      </top>
      <bottom style="thin">
        <color rgb="FF808080"/>
      </bottom>
      <diagonal/>
    </border>
    <border>
      <left/>
      <right/>
      <top/>
      <bottom style="medium">
        <color rgb="FF000000"/>
      </bottom>
      <diagonal/>
    </border>
    <border>
      <left/>
      <right/>
      <top/>
      <bottom style="thin">
        <color rgb="FF808080"/>
      </bottom>
      <diagonal/>
    </border>
  </borders>
  <cellStyleXfs count="1">
    <xf numFmtId="0" fontId="0" fillId="0" borderId="0"/>
  </cellStyleXfs>
  <cellXfs count="156">
    <xf numFmtId="0" fontId="0" fillId="0" borderId="0" xfId="0"/>
    <xf numFmtId="0" fontId="48" fillId="4" borderId="0" xfId="0" applyFont="1" applyFill="1" applyAlignment="1">
      <alignment horizontal="center" vertical="center" wrapText="1"/>
    </xf>
    <xf numFmtId="0" fontId="49" fillId="0" borderId="5" xfId="0" applyFont="1" applyBorder="1" applyAlignment="1">
      <alignment vertical="center" wrapText="1"/>
    </xf>
    <xf numFmtId="0" fontId="38" fillId="0" borderId="0" xfId="0" applyFont="1"/>
    <xf numFmtId="0" fontId="14" fillId="0" borderId="0" xfId="0" applyFont="1" applyAlignment="1">
      <alignment horizontal="center" vertical="center" wrapText="1"/>
    </xf>
    <xf numFmtId="0" fontId="18" fillId="0" borderId="0" xfId="0" applyFont="1" applyAlignment="1">
      <alignment horizontal="center" vertical="center"/>
    </xf>
    <xf numFmtId="0" fontId="16" fillId="0" borderId="0" xfId="0" applyFont="1" applyAlignment="1">
      <alignment horizontal="right" vertical="center" wrapText="1"/>
    </xf>
    <xf numFmtId="0" fontId="16" fillId="3" borderId="1" xfId="0" applyFont="1" applyFill="1" applyBorder="1" applyAlignment="1" applyProtection="1">
      <alignment vertical="center" wrapText="1"/>
      <protection locked="0"/>
    </xf>
    <xf numFmtId="0" fontId="17" fillId="0" borderId="0" xfId="0" applyFont="1" applyAlignment="1">
      <alignment vertical="center" wrapText="1"/>
    </xf>
    <xf numFmtId="0" fontId="22" fillId="0" borderId="0" xfId="0" applyFont="1" applyAlignment="1">
      <alignment horizontal="right" vertical="center" wrapText="1"/>
    </xf>
    <xf numFmtId="179" fontId="16" fillId="3" borderId="1" xfId="0" applyNumberFormat="1" applyFont="1" applyFill="1" applyBorder="1" applyAlignment="1" applyProtection="1">
      <alignment horizontal="right" vertical="center" wrapText="1"/>
      <protection locked="0"/>
    </xf>
    <xf numFmtId="0" fontId="22" fillId="0" borderId="0" xfId="0" applyFont="1" applyAlignment="1">
      <alignment horizontal="center" vertical="center" wrapText="1"/>
    </xf>
    <xf numFmtId="0" fontId="23" fillId="0" borderId="0" xfId="0" applyFont="1" applyAlignment="1">
      <alignment vertical="center" wrapText="1"/>
    </xf>
    <xf numFmtId="0" fontId="25" fillId="0" borderId="0" xfId="0" applyFont="1" applyAlignment="1">
      <alignment horizontal="right" vertical="center" wrapText="1"/>
    </xf>
    <xf numFmtId="3" fontId="16" fillId="3" borderId="1" xfId="0" applyNumberFormat="1" applyFont="1" applyFill="1" applyBorder="1" applyAlignment="1" applyProtection="1">
      <alignment horizontal="right" vertical="center" wrapText="1"/>
      <protection locked="0"/>
    </xf>
    <xf numFmtId="0" fontId="26" fillId="0" borderId="0" xfId="0" applyFont="1" applyAlignment="1">
      <alignment horizontal="right" vertical="center" wrapText="1"/>
    </xf>
    <xf numFmtId="3" fontId="16" fillId="5" borderId="1" xfId="0" applyNumberFormat="1" applyFont="1" applyFill="1" applyBorder="1" applyAlignment="1">
      <alignment horizontal="right" vertical="center" wrapText="1"/>
    </xf>
    <xf numFmtId="0" fontId="16" fillId="3" borderId="1" xfId="0" applyFont="1" applyFill="1" applyBorder="1" applyAlignment="1" applyProtection="1">
      <alignment horizontal="center" vertical="center" wrapText="1"/>
      <protection locked="0"/>
    </xf>
    <xf numFmtId="0" fontId="18" fillId="0" borderId="0" xfId="0" applyFont="1" applyAlignment="1">
      <alignment horizontal="center"/>
    </xf>
    <xf numFmtId="0" fontId="27" fillId="2" borderId="1" xfId="0" applyFont="1" applyFill="1" applyBorder="1" applyAlignment="1">
      <alignment horizontal="center" vertical="center" wrapText="1"/>
    </xf>
    <xf numFmtId="0" fontId="17" fillId="0" borderId="0" xfId="0" applyFont="1" applyAlignment="1">
      <alignment horizontal="center" vertical="center" wrapText="1"/>
    </xf>
    <xf numFmtId="3" fontId="27" fillId="5" borderId="1" xfId="0" applyNumberFormat="1" applyFont="1" applyFill="1" applyBorder="1" applyAlignment="1">
      <alignment horizontal="right" vertical="center" wrapText="1"/>
    </xf>
    <xf numFmtId="0" fontId="28" fillId="0" borderId="1" xfId="0" applyFont="1" applyBorder="1" applyAlignment="1">
      <alignment vertical="center" wrapText="1"/>
    </xf>
    <xf numFmtId="181" fontId="16" fillId="6" borderId="1" xfId="0" applyNumberFormat="1" applyFont="1" applyFill="1" applyBorder="1" applyAlignment="1" applyProtection="1">
      <alignment horizontal="right" vertical="center" wrapText="1"/>
      <protection locked="0"/>
    </xf>
    <xf numFmtId="3" fontId="16" fillId="6" borderId="1" xfId="0" applyNumberFormat="1" applyFont="1" applyFill="1" applyBorder="1" applyAlignment="1" applyProtection="1">
      <alignment horizontal="right" vertical="center" wrapText="1"/>
      <protection locked="0"/>
    </xf>
    <xf numFmtId="0" fontId="29" fillId="0" borderId="0" xfId="0" applyFont="1"/>
    <xf numFmtId="0" fontId="30" fillId="0" borderId="0" xfId="0" applyFont="1" applyAlignment="1">
      <alignment vertical="center" wrapText="1"/>
    </xf>
    <xf numFmtId="181" fontId="16" fillId="3" borderId="1" xfId="0" applyNumberFormat="1" applyFont="1" applyFill="1" applyBorder="1" applyAlignment="1" applyProtection="1">
      <alignment horizontal="right" vertical="center" wrapText="1"/>
      <protection locked="0"/>
    </xf>
    <xf numFmtId="0" fontId="22" fillId="0" borderId="1" xfId="0" applyFont="1" applyBorder="1" applyAlignment="1">
      <alignment vertical="center" wrapText="1"/>
    </xf>
    <xf numFmtId="0" fontId="32" fillId="0" borderId="1" xfId="0" applyFont="1" applyBorder="1" applyAlignment="1">
      <alignment vertical="center" wrapText="1"/>
    </xf>
    <xf numFmtId="0" fontId="34" fillId="3" borderId="1" xfId="0" applyFont="1" applyFill="1" applyBorder="1" applyAlignment="1" applyProtection="1">
      <alignment horizontal="center" vertical="center" wrapText="1"/>
      <protection locked="0"/>
    </xf>
    <xf numFmtId="0" fontId="29" fillId="0" borderId="0" xfId="0" applyFont="1" applyAlignment="1">
      <alignment horizontal="center" vertical="center" wrapText="1"/>
    </xf>
    <xf numFmtId="0" fontId="4" fillId="2" borderId="1" xfId="0" applyFont="1" applyFill="1" applyBorder="1" applyAlignment="1">
      <alignment vertical="center"/>
    </xf>
    <xf numFmtId="0" fontId="6" fillId="0" borderId="0" xfId="0" applyFont="1" applyAlignment="1">
      <alignment horizontal="right" vertical="center"/>
    </xf>
    <xf numFmtId="0" fontId="42" fillId="0" borderId="1" xfId="0" applyFont="1" applyBorder="1" applyAlignment="1">
      <alignment vertical="center" wrapText="1"/>
    </xf>
    <xf numFmtId="0" fontId="6" fillId="0" borderId="1" xfId="0" applyFont="1" applyBorder="1" applyAlignment="1">
      <alignment vertical="center" wrapText="1"/>
    </xf>
    <xf numFmtId="0" fontId="6" fillId="0" borderId="0" xfId="0" applyFont="1" applyAlignment="1">
      <alignment vertical="center"/>
    </xf>
    <xf numFmtId="0" fontId="8" fillId="0" borderId="0" xfId="0" applyFont="1" applyAlignment="1">
      <alignment vertical="center"/>
    </xf>
    <xf numFmtId="0" fontId="30" fillId="2" borderId="1" xfId="0" applyFont="1" applyFill="1" applyBorder="1" applyAlignment="1">
      <alignment horizontal="center" vertical="center"/>
    </xf>
    <xf numFmtId="0" fontId="42" fillId="0" borderId="1" xfId="0" applyFont="1" applyBorder="1" applyAlignment="1">
      <alignment horizontal="center" vertical="center"/>
    </xf>
    <xf numFmtId="0" fontId="4" fillId="2" borderId="1" xfId="0" applyFont="1" applyFill="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center" vertical="center"/>
    </xf>
    <xf numFmtId="0" fontId="44" fillId="0" borderId="0" xfId="0" applyFont="1" applyAlignment="1">
      <alignment vertical="center"/>
    </xf>
    <xf numFmtId="3" fontId="5" fillId="0" borderId="1" xfId="0" applyNumberFormat="1" applyFont="1" applyBorder="1" applyAlignment="1">
      <alignment horizontal="right" vertical="center"/>
    </xf>
    <xf numFmtId="178" fontId="5" fillId="0" borderId="1" xfId="0" applyNumberFormat="1" applyFont="1" applyBorder="1" applyAlignment="1">
      <alignment horizontal="right" vertical="center"/>
    </xf>
    <xf numFmtId="0" fontId="4" fillId="0" borderId="1" xfId="0" applyFont="1" applyBorder="1" applyAlignment="1">
      <alignment vertical="center"/>
    </xf>
    <xf numFmtId="3" fontId="4" fillId="0" borderId="1" xfId="0" applyNumberFormat="1" applyFont="1" applyBorder="1" applyAlignment="1">
      <alignment horizontal="right" vertical="center"/>
    </xf>
    <xf numFmtId="0" fontId="4" fillId="0" borderId="1" xfId="0" applyFont="1" applyBorder="1" applyAlignment="1">
      <alignment vertical="center" wrapText="1"/>
    </xf>
    <xf numFmtId="0" fontId="43" fillId="0" borderId="0" xfId="0" applyFont="1" applyAlignment="1">
      <alignment vertical="center"/>
    </xf>
    <xf numFmtId="0" fontId="1" fillId="0" borderId="0" xfId="0" applyFont="1"/>
    <xf numFmtId="0" fontId="2" fillId="0" borderId="0" xfId="0" applyFont="1" applyAlignment="1">
      <alignment vertical="center"/>
    </xf>
    <xf numFmtId="0" fontId="3" fillId="0" borderId="0" xfId="0" applyFont="1"/>
    <xf numFmtId="0" fontId="4" fillId="0" borderId="0" xfId="0" applyFont="1" applyAlignment="1">
      <alignment vertical="center"/>
    </xf>
    <xf numFmtId="181" fontId="5" fillId="5" borderId="1" xfId="0" applyNumberFormat="1" applyFont="1" applyFill="1" applyBorder="1" applyAlignment="1">
      <alignment vertical="center"/>
    </xf>
    <xf numFmtId="0" fontId="6" fillId="0" borderId="1" xfId="0" applyFont="1" applyBorder="1" applyAlignment="1">
      <alignment vertical="center"/>
    </xf>
    <xf numFmtId="179" fontId="5" fillId="5" borderId="1" xfId="0" applyNumberFormat="1" applyFont="1" applyFill="1" applyBorder="1" applyAlignment="1">
      <alignment vertical="center"/>
    </xf>
    <xf numFmtId="179" fontId="4" fillId="5" borderId="1" xfId="0" applyNumberFormat="1" applyFont="1" applyFill="1" applyBorder="1" applyAlignment="1">
      <alignment vertical="center"/>
    </xf>
    <xf numFmtId="3" fontId="4" fillId="5" borderId="1" xfId="0" applyNumberFormat="1" applyFont="1" applyFill="1" applyBorder="1" applyAlignment="1">
      <alignment vertical="center"/>
    </xf>
    <xf numFmtId="3" fontId="5" fillId="5" borderId="1" xfId="0" applyNumberFormat="1" applyFont="1" applyFill="1" applyBorder="1" applyAlignment="1">
      <alignment vertical="center"/>
    </xf>
    <xf numFmtId="0" fontId="5" fillId="3" borderId="1" xfId="0" applyFont="1" applyFill="1" applyBorder="1" applyAlignment="1" applyProtection="1">
      <alignment horizontal="center" vertical="center"/>
      <protection locked="0"/>
    </xf>
    <xf numFmtId="10" fontId="5" fillId="3" borderId="1" xfId="0" applyNumberFormat="1" applyFont="1" applyFill="1" applyBorder="1" applyAlignment="1" applyProtection="1">
      <alignment vertical="center"/>
      <protection locked="0"/>
    </xf>
    <xf numFmtId="0" fontId="5" fillId="3" borderId="1" xfId="0" applyFont="1" applyFill="1" applyBorder="1" applyAlignment="1" applyProtection="1">
      <alignment vertical="center"/>
      <protection locked="0"/>
    </xf>
    <xf numFmtId="3" fontId="5" fillId="3" borderId="1" xfId="0" applyNumberFormat="1" applyFont="1" applyFill="1" applyBorder="1" applyAlignment="1" applyProtection="1">
      <alignment vertical="center"/>
      <protection locked="0"/>
    </xf>
    <xf numFmtId="176" fontId="5" fillId="3" borderId="1" xfId="0" applyNumberFormat="1" applyFont="1" applyFill="1" applyBorder="1" applyAlignment="1" applyProtection="1">
      <alignment vertical="center"/>
      <protection locked="0"/>
    </xf>
    <xf numFmtId="176" fontId="5" fillId="0" borderId="1" xfId="0" applyNumberFormat="1" applyFont="1" applyBorder="1" applyAlignment="1">
      <alignment vertical="center"/>
    </xf>
    <xf numFmtId="9" fontId="5" fillId="3" borderId="1" xfId="0" applyNumberFormat="1" applyFont="1" applyFill="1" applyBorder="1" applyAlignment="1" applyProtection="1">
      <alignment vertical="center"/>
      <protection locked="0"/>
    </xf>
    <xf numFmtId="0" fontId="7" fillId="0" borderId="1" xfId="0" applyFont="1" applyBorder="1" applyAlignment="1">
      <alignment vertical="center"/>
    </xf>
    <xf numFmtId="0" fontId="6" fillId="0" borderId="0" xfId="0" applyFont="1"/>
    <xf numFmtId="0" fontId="7" fillId="0" borderId="0" xfId="0" applyFont="1"/>
    <xf numFmtId="0" fontId="45" fillId="2" borderId="1" xfId="0" applyFont="1" applyFill="1" applyBorder="1" applyAlignment="1">
      <alignment horizontal="center" vertical="center"/>
    </xf>
    <xf numFmtId="0" fontId="46" fillId="0" borderId="0" xfId="0" applyFont="1"/>
    <xf numFmtId="0" fontId="30" fillId="0" borderId="1" xfId="0" applyFont="1" applyBorder="1" applyAlignment="1">
      <alignment vertical="center" wrapText="1"/>
    </xf>
    <xf numFmtId="0" fontId="52" fillId="0" borderId="0" xfId="0" applyFont="1"/>
    <xf numFmtId="0" fontId="50" fillId="0" borderId="0" xfId="0" applyFont="1" applyAlignment="1">
      <alignment vertical="center" wrapText="1"/>
    </xf>
    <xf numFmtId="0" fontId="0" fillId="0" borderId="0" xfId="0"/>
    <xf numFmtId="0" fontId="34" fillId="0" borderId="0" xfId="0" applyFont="1" applyAlignment="1">
      <alignment horizontal="center" vertical="center" wrapText="1"/>
    </xf>
    <xf numFmtId="0" fontId="51" fillId="2" borderId="0" xfId="0" applyFont="1" applyFill="1" applyAlignment="1">
      <alignment horizontal="center" vertical="center" wrapText="1"/>
    </xf>
    <xf numFmtId="0" fontId="47" fillId="0" borderId="0" xfId="0" applyFont="1" applyAlignment="1">
      <alignment horizontal="center" vertical="center" wrapText="1"/>
    </xf>
    <xf numFmtId="3" fontId="16" fillId="3" borderId="1" xfId="0" applyNumberFormat="1" applyFont="1" applyFill="1" applyBorder="1" applyAlignment="1" applyProtection="1">
      <alignment horizontal="right" vertical="center" wrapText="1"/>
      <protection locked="0"/>
    </xf>
    <xf numFmtId="0" fontId="0" fillId="0" borderId="1" xfId="0" applyBorder="1" applyProtection="1">
      <protection locked="0"/>
    </xf>
    <xf numFmtId="0" fontId="26" fillId="0" borderId="1" xfId="0" applyFont="1" applyBorder="1" applyAlignment="1">
      <alignment horizontal="center" vertical="center" wrapText="1"/>
    </xf>
    <xf numFmtId="0" fontId="0" fillId="0" borderId="1" xfId="0" applyBorder="1"/>
    <xf numFmtId="3" fontId="16" fillId="3" borderId="1" xfId="0" applyNumberFormat="1" applyFont="1" applyFill="1" applyBorder="1" applyAlignment="1" applyProtection="1">
      <alignment horizontal="right" vertical="center"/>
      <protection locked="0"/>
    </xf>
    <xf numFmtId="178" fontId="20" fillId="3" borderId="1" xfId="0" applyNumberFormat="1" applyFont="1" applyFill="1" applyBorder="1" applyAlignment="1" applyProtection="1">
      <alignment horizontal="right" vertical="center"/>
      <protection locked="0"/>
    </xf>
    <xf numFmtId="0" fontId="31" fillId="0" borderId="0" xfId="0" applyFont="1" applyAlignment="1">
      <alignment vertical="center" wrapText="1"/>
    </xf>
    <xf numFmtId="0" fontId="22" fillId="0" borderId="0" xfId="0" applyFont="1" applyAlignment="1">
      <alignment vertical="center" wrapText="1"/>
    </xf>
    <xf numFmtId="0" fontId="11" fillId="0" borderId="0" xfId="0" applyFont="1" applyAlignment="1">
      <alignment vertical="center" wrapText="1"/>
    </xf>
    <xf numFmtId="0" fontId="15" fillId="0" borderId="0" xfId="0" applyFont="1" applyAlignment="1">
      <alignment vertical="center" wrapText="1"/>
    </xf>
    <xf numFmtId="0" fontId="24" fillId="0" borderId="0" xfId="0" applyFont="1" applyAlignment="1">
      <alignment vertical="center" wrapText="1"/>
    </xf>
    <xf numFmtId="0" fontId="32" fillId="0" borderId="1" xfId="0" applyFont="1" applyBorder="1" applyAlignment="1">
      <alignment vertical="center" wrapText="1"/>
    </xf>
    <xf numFmtId="3" fontId="22" fillId="0" borderId="1" xfId="0" applyNumberFormat="1" applyFont="1" applyBorder="1" applyAlignment="1">
      <alignment horizontal="right" vertical="center" wrapText="1"/>
    </xf>
    <xf numFmtId="0" fontId="16" fillId="3" borderId="1" xfId="0" applyFont="1" applyFill="1" applyBorder="1" applyAlignment="1" applyProtection="1">
      <alignment vertical="center" wrapText="1"/>
      <protection locked="0"/>
    </xf>
    <xf numFmtId="0" fontId="39" fillId="0" borderId="0" xfId="0" applyFont="1" applyAlignment="1">
      <alignment horizontal="center" vertical="center" wrapText="1"/>
    </xf>
    <xf numFmtId="0" fontId="22" fillId="0" borderId="1" xfId="0" applyFont="1" applyBorder="1" applyAlignment="1">
      <alignment horizontal="right" vertical="center" wrapText="1"/>
    </xf>
    <xf numFmtId="0" fontId="22" fillId="0" borderId="1" xfId="0" applyFont="1" applyBorder="1" applyAlignment="1">
      <alignment vertical="center" wrapText="1"/>
    </xf>
    <xf numFmtId="0" fontId="30" fillId="0" borderId="1" xfId="0" applyFont="1" applyBorder="1" applyAlignment="1">
      <alignment horizontal="right" vertical="center" wrapText="1"/>
    </xf>
    <xf numFmtId="0" fontId="16" fillId="0" borderId="1" xfId="0" applyFont="1" applyBorder="1" applyAlignment="1">
      <alignment horizontal="center" vertical="center" wrapText="1"/>
    </xf>
    <xf numFmtId="0" fontId="16" fillId="0" borderId="0" xfId="0" applyFont="1" applyAlignment="1">
      <alignment vertical="center" wrapText="1"/>
    </xf>
    <xf numFmtId="0" fontId="27" fillId="0" borderId="1" xfId="0" applyFont="1" applyBorder="1" applyAlignment="1">
      <alignment horizontal="right" vertical="center" wrapText="1"/>
    </xf>
    <xf numFmtId="0" fontId="19" fillId="0" borderId="0" xfId="0" applyFont="1" applyAlignment="1">
      <alignment vertical="center" wrapText="1"/>
    </xf>
    <xf numFmtId="3" fontId="16" fillId="0" borderId="1" xfId="0" applyNumberFormat="1" applyFont="1" applyBorder="1" applyAlignment="1">
      <alignment horizontal="right" vertical="center" wrapText="1"/>
    </xf>
    <xf numFmtId="177" fontId="16" fillId="3" borderId="1" xfId="0" applyNumberFormat="1" applyFont="1" applyFill="1" applyBorder="1" applyAlignment="1" applyProtection="1">
      <alignment vertical="center" wrapText="1"/>
      <protection locked="0"/>
    </xf>
    <xf numFmtId="0" fontId="13" fillId="4" borderId="0" xfId="0" applyFont="1" applyFill="1" applyAlignment="1">
      <alignment vertical="center" wrapText="1"/>
    </xf>
    <xf numFmtId="0" fontId="22" fillId="3" borderId="1" xfId="0" applyFont="1" applyFill="1" applyBorder="1" applyAlignment="1" applyProtection="1">
      <alignment vertical="center" wrapText="1"/>
      <protection locked="0"/>
    </xf>
    <xf numFmtId="0" fontId="27" fillId="2" borderId="1" xfId="0" applyFont="1" applyFill="1" applyBorder="1" applyAlignment="1">
      <alignment horizontal="center" vertical="center" wrapText="1"/>
    </xf>
    <xf numFmtId="180" fontId="16" fillId="3" borderId="1" xfId="0" applyNumberFormat="1" applyFont="1" applyFill="1" applyBorder="1" applyAlignment="1" applyProtection="1">
      <alignment horizontal="right" vertical="center"/>
      <protection locked="0"/>
    </xf>
    <xf numFmtId="0" fontId="10" fillId="0" borderId="0" xfId="0" applyFont="1" applyAlignment="1">
      <alignment vertical="center" wrapText="1"/>
    </xf>
    <xf numFmtId="0" fontId="16" fillId="3" borderId="1" xfId="0" applyFont="1" applyFill="1" applyBorder="1" applyAlignment="1" applyProtection="1">
      <alignment horizontal="center" vertical="center" wrapText="1"/>
      <protection locked="0"/>
    </xf>
    <xf numFmtId="3" fontId="15" fillId="5" borderId="1" xfId="0" applyNumberFormat="1" applyFont="1" applyFill="1" applyBorder="1" applyAlignment="1">
      <alignment horizontal="right" vertical="center" wrapText="1"/>
    </xf>
    <xf numFmtId="0" fontId="37" fillId="0" borderId="0" xfId="0" applyFont="1" applyAlignment="1">
      <alignment vertical="center" wrapText="1"/>
    </xf>
    <xf numFmtId="0" fontId="36" fillId="0" borderId="0" xfId="0" applyFont="1" applyAlignment="1">
      <alignment vertical="center" wrapText="1"/>
    </xf>
    <xf numFmtId="3" fontId="22" fillId="5" borderId="1" xfId="0" applyNumberFormat="1" applyFont="1" applyFill="1" applyBorder="1" applyAlignment="1">
      <alignment horizontal="right" vertical="center" wrapText="1"/>
    </xf>
    <xf numFmtId="0" fontId="9" fillId="0" borderId="0" xfId="0" applyFont="1" applyAlignment="1">
      <alignment vertical="center" wrapText="1"/>
    </xf>
    <xf numFmtId="0" fontId="20" fillId="2" borderId="1" xfId="0" applyFont="1" applyFill="1" applyBorder="1" applyAlignment="1">
      <alignment horizontal="center" vertical="center" wrapText="1"/>
    </xf>
    <xf numFmtId="182" fontId="35" fillId="0" borderId="1" xfId="0" applyNumberFormat="1" applyFont="1" applyBorder="1" applyAlignment="1">
      <alignment horizontal="right" vertical="center" wrapText="1"/>
    </xf>
    <xf numFmtId="0" fontId="33" fillId="0" borderId="0" xfId="0" applyFont="1" applyAlignment="1">
      <alignment vertical="center" wrapText="1"/>
    </xf>
    <xf numFmtId="0" fontId="12" fillId="0" borderId="0" xfId="0" applyFont="1" applyAlignment="1">
      <alignment vertical="center" wrapText="1"/>
    </xf>
    <xf numFmtId="0" fontId="21" fillId="0" borderId="0" xfId="0" applyFont="1" applyAlignment="1">
      <alignment vertical="center" wrapText="1"/>
    </xf>
    <xf numFmtId="0" fontId="5" fillId="0" borderId="1" xfId="0" applyFont="1" applyBorder="1" applyAlignment="1">
      <alignment vertical="center"/>
    </xf>
    <xf numFmtId="0" fontId="30" fillId="0" borderId="0" xfId="0" applyFont="1" applyAlignment="1">
      <alignment vertical="center" wrapText="1"/>
    </xf>
    <xf numFmtId="0" fontId="6" fillId="0" borderId="0" xfId="0" applyFont="1" applyAlignment="1">
      <alignment horizontal="right" vertical="center"/>
    </xf>
    <xf numFmtId="0" fontId="42" fillId="0" borderId="0" xfId="0" applyFont="1" applyAlignment="1">
      <alignment vertical="center"/>
    </xf>
    <xf numFmtId="0" fontId="8" fillId="0" borderId="0" xfId="0" applyFont="1" applyAlignment="1">
      <alignment vertical="center" wrapText="1"/>
    </xf>
    <xf numFmtId="177" fontId="42" fillId="0" borderId="1" xfId="0" applyNumberFormat="1" applyFont="1" applyBorder="1" applyAlignment="1">
      <alignment vertical="center" wrapText="1"/>
    </xf>
    <xf numFmtId="0" fontId="42" fillId="0" borderId="1" xfId="0" applyFont="1" applyBorder="1" applyAlignment="1">
      <alignment vertical="center" wrapText="1"/>
    </xf>
    <xf numFmtId="0" fontId="40" fillId="0" borderId="0" xfId="0" applyFont="1" applyAlignment="1">
      <alignment horizontal="center" vertical="center"/>
    </xf>
    <xf numFmtId="183" fontId="15" fillId="0" borderId="1" xfId="0" applyNumberFormat="1" applyFont="1" applyBorder="1" applyAlignment="1">
      <alignment horizontal="right" vertical="center"/>
    </xf>
    <xf numFmtId="184" fontId="5" fillId="0" borderId="1" xfId="0" applyNumberFormat="1" applyFont="1" applyBorder="1" applyAlignment="1">
      <alignment horizontal="right" vertical="center"/>
    </xf>
    <xf numFmtId="177" fontId="42" fillId="0" borderId="1" xfId="0" applyNumberFormat="1" applyFont="1" applyBorder="1" applyAlignment="1">
      <alignment horizontal="center" vertical="center"/>
    </xf>
    <xf numFmtId="0" fontId="4" fillId="2" borderId="1" xfId="0" applyFont="1" applyFill="1" applyBorder="1" applyAlignment="1">
      <alignment horizontal="center" vertical="center"/>
    </xf>
    <xf numFmtId="0" fontId="43" fillId="0" borderId="1" xfId="0" applyFont="1" applyBorder="1" applyAlignment="1">
      <alignment vertical="top" wrapText="1"/>
    </xf>
    <xf numFmtId="177" fontId="6" fillId="0" borderId="0" xfId="0" applyNumberFormat="1" applyFont="1" applyAlignment="1">
      <alignment horizontal="right" vertical="center"/>
    </xf>
    <xf numFmtId="0" fontId="30" fillId="2" borderId="1" xfId="0" applyFont="1" applyFill="1" applyBorder="1" applyAlignment="1">
      <alignment horizontal="center" vertical="center"/>
    </xf>
    <xf numFmtId="0" fontId="43" fillId="0" borderId="0" xfId="0" applyFont="1" applyAlignment="1">
      <alignment vertical="center" wrapText="1"/>
    </xf>
    <xf numFmtId="0" fontId="5" fillId="0" borderId="0" xfId="0" applyFont="1" applyAlignment="1">
      <alignment horizontal="right" vertical="center"/>
    </xf>
    <xf numFmtId="0" fontId="42" fillId="0" borderId="1" xfId="0" applyFont="1" applyBorder="1" applyAlignment="1">
      <alignment horizontal="center" vertical="center"/>
    </xf>
    <xf numFmtId="0" fontId="8" fillId="0" borderId="0" xfId="0" applyFont="1" applyAlignment="1">
      <alignment vertical="center"/>
    </xf>
    <xf numFmtId="0" fontId="6" fillId="0" borderId="0" xfId="0" applyFont="1" applyAlignment="1">
      <alignment vertical="center" wrapText="1"/>
    </xf>
    <xf numFmtId="0" fontId="27" fillId="0" borderId="4" xfId="0" applyFont="1" applyBorder="1" applyAlignment="1">
      <alignment vertical="center" shrinkToFit="1"/>
    </xf>
    <xf numFmtId="0" fontId="0" fillId="0" borderId="4" xfId="0" applyBorder="1"/>
    <xf numFmtId="0" fontId="8" fillId="0" borderId="0" xfId="0" applyFont="1" applyAlignment="1">
      <alignment vertical="top" wrapText="1"/>
    </xf>
    <xf numFmtId="0" fontId="41" fillId="0" borderId="0" xfId="0" applyFont="1" applyAlignment="1">
      <alignment vertical="center"/>
    </xf>
    <xf numFmtId="0" fontId="6" fillId="0" borderId="0" xfId="0" applyFont="1" applyAlignment="1">
      <alignment vertical="center"/>
    </xf>
    <xf numFmtId="177" fontId="8" fillId="0" borderId="0" xfId="0" applyNumberFormat="1" applyFont="1" applyAlignment="1">
      <alignment vertical="center"/>
    </xf>
    <xf numFmtId="0" fontId="42" fillId="0" borderId="0" xfId="0" applyFont="1" applyAlignment="1">
      <alignment horizontal="center" vertical="center"/>
    </xf>
    <xf numFmtId="0" fontId="15" fillId="0" borderId="0" xfId="0" applyFont="1" applyAlignment="1">
      <alignment horizontal="center" vertical="center"/>
    </xf>
    <xf numFmtId="0" fontId="5" fillId="3" borderId="1" xfId="0" applyFont="1" applyFill="1" applyBorder="1" applyAlignment="1" applyProtection="1">
      <alignment horizontal="center" vertical="center"/>
      <protection locked="0"/>
    </xf>
    <xf numFmtId="0" fontId="0" fillId="0" borderId="2" xfId="0" applyBorder="1" applyProtection="1">
      <protection locked="0"/>
    </xf>
    <xf numFmtId="0" fontId="5" fillId="3" borderId="1" xfId="0" applyFont="1" applyFill="1" applyBorder="1" applyAlignment="1" applyProtection="1">
      <alignment vertical="center"/>
      <protection locked="0"/>
    </xf>
    <xf numFmtId="0" fontId="0" fillId="0" borderId="3" xfId="0" applyBorder="1" applyProtection="1">
      <protection locked="0"/>
    </xf>
    <xf numFmtId="0" fontId="5" fillId="5" borderId="1" xfId="0" applyFont="1" applyFill="1" applyBorder="1" applyAlignment="1">
      <alignment vertical="center"/>
    </xf>
    <xf numFmtId="0" fontId="0" fillId="0" borderId="3" xfId="0" applyBorder="1"/>
    <xf numFmtId="0" fontId="0" fillId="0" borderId="2" xfId="0" applyBorder="1"/>
    <xf numFmtId="0" fontId="6" fillId="2" borderId="1" xfId="0" applyFont="1" applyFill="1" applyBorder="1" applyAlignment="1">
      <alignment horizontal="center" vertical="center" wrapText="1"/>
    </xf>
    <xf numFmtId="0" fontId="45" fillId="2" borderId="1" xfId="0" applyFont="1" applyFill="1" applyBorder="1" applyAlignment="1">
      <alignment horizontal="center" vertical="center"/>
    </xf>
  </cellXfs>
  <cellStyles count="1">
    <cellStyle name="標準" xfId="0" builtinId="0"/>
  </cellStyles>
  <dxfs count="27">
    <dxf>
      <font>
        <b/>
        <sz val="18"/>
        <color rgb="FF00703C"/>
      </font>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F2CC"/>
        </patternFill>
      </fill>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ont>
        <color rgb="FFA6A6A6"/>
      </font>
      <fill>
        <patternFill patternType="solid">
          <fgColor rgb="FFD9D9D9"/>
        </patternFill>
      </fill>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ont>
        <strike/>
        <color rgb="FFA6A6A6"/>
      </font>
    </dxf>
    <dxf>
      <font>
        <b/>
        <sz val="14"/>
        <color rgb="FF1F4E79"/>
      </font>
      <fill>
        <patternFill patternType="solid">
          <fgColor rgb="FFDDEBF7"/>
        </patternFill>
      </fill>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AD47"/>
    <pageSetUpPr fitToPage="1"/>
  </sheetPr>
  <dimension ref="B2:C13"/>
  <sheetViews>
    <sheetView showGridLines="0" workbookViewId="0"/>
  </sheetViews>
  <sheetFormatPr defaultRowHeight="13.5" x14ac:dyDescent="0.15"/>
  <cols>
    <col min="1" max="1" width="3" customWidth="1"/>
    <col min="2" max="2" width="10" customWidth="1"/>
    <col min="3" max="3" width="80" customWidth="1"/>
  </cols>
  <sheetData>
    <row r="2" spans="2:3" ht="50.1" customHeight="1" x14ac:dyDescent="0.15">
      <c r="B2" s="78" t="s">
        <v>0</v>
      </c>
      <c r="C2" s="75"/>
    </row>
    <row r="3" spans="2:3" ht="33.950000000000003" customHeight="1" x14ac:dyDescent="0.15">
      <c r="B3" s="76" t="s">
        <v>1</v>
      </c>
      <c r="C3" s="75"/>
    </row>
    <row r="5" spans="2:3" ht="80.099999999999994" customHeight="1" x14ac:dyDescent="0.15">
      <c r="B5" s="1" t="s">
        <v>2</v>
      </c>
      <c r="C5" s="2" t="s">
        <v>3</v>
      </c>
    </row>
    <row r="6" spans="2:3" ht="80.099999999999994" customHeight="1" x14ac:dyDescent="0.15">
      <c r="B6" s="1" t="s">
        <v>4</v>
      </c>
      <c r="C6" s="2" t="s">
        <v>5</v>
      </c>
    </row>
    <row r="7" spans="2:3" ht="80.099999999999994" customHeight="1" x14ac:dyDescent="0.15">
      <c r="B7" s="1" t="s">
        <v>6</v>
      </c>
      <c r="C7" s="2" t="s">
        <v>7</v>
      </c>
    </row>
    <row r="8" spans="2:3" ht="80.099999999999994" customHeight="1" x14ac:dyDescent="0.15">
      <c r="B8" s="1" t="s">
        <v>8</v>
      </c>
      <c r="C8" s="2" t="s">
        <v>9</v>
      </c>
    </row>
    <row r="9" spans="2:3" ht="80.099999999999994" customHeight="1" x14ac:dyDescent="0.15">
      <c r="B9" s="1" t="s">
        <v>10</v>
      </c>
      <c r="C9" s="2" t="s">
        <v>11</v>
      </c>
    </row>
    <row r="11" spans="2:3" ht="99.95" customHeight="1" x14ac:dyDescent="0.15">
      <c r="B11" s="74" t="s">
        <v>12</v>
      </c>
      <c r="C11" s="75"/>
    </row>
    <row r="13" spans="2:3" ht="99.95" customHeight="1" x14ac:dyDescent="0.15">
      <c r="B13" s="77" t="s">
        <v>13</v>
      </c>
      <c r="C13" s="75"/>
    </row>
  </sheetData>
  <sheetProtection sheet="1" formatCells="0" formatColumns="0" formatRows="0"/>
  <mergeCells count="4">
    <mergeCell ref="B11:C11"/>
    <mergeCell ref="B3:C3"/>
    <mergeCell ref="B13:C13"/>
    <mergeCell ref="B2:C2"/>
  </mergeCells>
  <phoneticPr fontId="53"/>
  <printOptions horizontalCentered="1"/>
  <pageMargins left="0.4" right="0.4" top="0.5" bottom="0.5"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H146"/>
  <sheetViews>
    <sheetView tabSelected="1" showGridLines="0" zoomScale="85" zoomScaleNormal="85" workbookViewId="0">
      <pane ySplit="5" topLeftCell="A6" activePane="bottomLeft" state="frozen"/>
      <selection pane="bottomLeft" activeCell="C9" sqref="C9:E9"/>
    </sheetView>
  </sheetViews>
  <sheetFormatPr defaultRowHeight="13.5" x14ac:dyDescent="0.15"/>
  <cols>
    <col min="1" max="1" width="8" customWidth="1"/>
    <col min="2" max="2" width="30" customWidth="1"/>
    <col min="3" max="4" width="13" customWidth="1"/>
    <col min="5" max="5" width="15" customWidth="1"/>
    <col min="6" max="6" width="24" customWidth="1"/>
    <col min="7" max="7" width="14" customWidth="1"/>
    <col min="8" max="8" width="11" customWidth="1"/>
    <col min="9" max="9" width="13" customWidth="1"/>
  </cols>
  <sheetData>
    <row r="1" spans="1:8" ht="39.950000000000003" customHeight="1" x14ac:dyDescent="0.15">
      <c r="A1" s="113" t="s">
        <v>14</v>
      </c>
      <c r="B1" s="75"/>
      <c r="C1" s="75"/>
      <c r="D1" s="75"/>
      <c r="E1" s="75"/>
      <c r="F1" s="75"/>
    </row>
    <row r="2" spans="1:8" ht="30" customHeight="1" x14ac:dyDescent="0.15">
      <c r="A2" s="107" t="s">
        <v>15</v>
      </c>
      <c r="B2" s="75"/>
      <c r="C2" s="75"/>
      <c r="D2" s="75"/>
      <c r="E2" s="75"/>
      <c r="F2" s="75"/>
    </row>
    <row r="3" spans="1:8" ht="30" customHeight="1" x14ac:dyDescent="0.15">
      <c r="A3" s="87" t="s">
        <v>16</v>
      </c>
      <c r="B3" s="75"/>
      <c r="C3" s="75"/>
      <c r="D3" s="75"/>
      <c r="E3" s="75"/>
      <c r="F3" s="75"/>
    </row>
    <row r="4" spans="1:8" ht="30" customHeight="1" x14ac:dyDescent="0.15">
      <c r="A4" s="117" t="s">
        <v>17</v>
      </c>
      <c r="B4" s="75"/>
      <c r="C4" s="75"/>
      <c r="D4" s="75"/>
      <c r="E4" s="75"/>
      <c r="F4" s="75"/>
    </row>
    <row r="5" spans="1:8" ht="60" customHeight="1" x14ac:dyDescent="0.15">
      <c r="A5" s="93" t="str">
        <f>IF(AND($G$5=0,$H$5=0),"✓ 全部入りました！いちばん下で金額を確かめて、印刷しましょう",IF($G$5&gt;0,"あと "&amp;$G$5&amp;" 問です。","")&amp;IF($H$5&gt;0,"直してほしい所が "&amp;$H$5&amp;" か所あります（オレンジ色・「要確認」）",IF($G$5&gt;0,"（オレンジ色の所を入れてください）","")))</f>
        <v>あと 9 問です。（オレンジ色の所を入れてください）</v>
      </c>
      <c r="B5" s="75"/>
      <c r="C5" s="75"/>
      <c r="D5" s="75"/>
      <c r="E5" s="75"/>
      <c r="F5" s="75"/>
      <c r="G5" s="3">
        <f>IF($C$9="",1,0)+IF($C$19="",1,0)+IF($C$22="",1,0)+IF($C$25="",1,0)+IF($C$26="",1,0)+IF(NOT(ISNUMBER($C$31)),1,0)+IF(AND($C$36="",$C$38=""),1,0)+IF($C$44="",1,0)+IF(OR($C$52="",AND($C$52="はい",$C$53="")),1,0)+IF(NOT(ISNUMBER($C$111)),1,0)</f>
        <v>9</v>
      </c>
      <c r="H5" s="3">
        <f>(IF(AND(ISNUMBER($C$25),ISNUMBER($C$26)),IF($C$26&lt;$C$25,1,0),0))+(IF(AND($C$25&lt;&gt;"",NOT(ISNUMBER($C$25))),1,0))+(IF(AND($C$26&lt;&gt;"",NOT(ISNUMBER($C$26))),1,0))+(IF(AND($C$31&lt;&gt;"",OR(NOT(ISNUMBER($C$31)),N($C$31)&lt;=0)),1,0))+(IF(AND(OR($C$36&lt;&gt;"",$C$38&lt;&gt;""),N($C$39)&lt;=0),1,0))+(IF(OR(NOT(ISNUMBER($C$46)),N($C$46)&lt;=0),1,0))+(IF(AND($C$44&lt;&gt;"",NOT(ISNUMBER($C$44))),1,0)+IF(AND($C$45&lt;&gt;"",NOT(ISNUMBER($C$45))),1,0))+(IF(AND($C$49&lt;&gt;"",NOT(ISNUMBER($C$49))),1,0))+(COUNTIF(F60:F71,"要確認"))+(COUNTIF(F76:F85,"要確認"))+(COUNTA(F96:F100)-COUNT(F96:F100)+COUNTIF(F96:F100,"&lt;0"))+(COUNTIF(F104:F106,"要確認"))</f>
        <v>0</v>
      </c>
    </row>
    <row r="6" spans="1:8" ht="12" customHeight="1" x14ac:dyDescent="0.15"/>
    <row r="7" spans="1:8" ht="33.950000000000003" customHeight="1" x14ac:dyDescent="0.15">
      <c r="A7" s="103" t="s">
        <v>18</v>
      </c>
      <c r="B7" s="75"/>
      <c r="C7" s="75"/>
      <c r="D7" s="75"/>
      <c r="E7" s="75"/>
      <c r="F7" s="75"/>
    </row>
    <row r="8" spans="1:8" ht="39.950000000000003" customHeight="1" x14ac:dyDescent="0.15">
      <c r="A8" s="4">
        <v>1</v>
      </c>
      <c r="B8" s="88" t="s">
        <v>19</v>
      </c>
      <c r="C8" s="75"/>
      <c r="D8" s="75"/>
      <c r="E8" s="75"/>
      <c r="F8" s="75"/>
    </row>
    <row r="9" spans="1:8" ht="36" customHeight="1" x14ac:dyDescent="0.15">
      <c r="A9" s="5" t="str">
        <f>IF($C$9&lt;&gt;"","✓済","")</f>
        <v/>
      </c>
      <c r="B9" s="6" t="s">
        <v>20</v>
      </c>
      <c r="C9" s="92"/>
      <c r="D9" s="80"/>
      <c r="E9" s="80"/>
      <c r="F9" s="8" t="s">
        <v>21</v>
      </c>
    </row>
    <row r="10" spans="1:8" ht="36" customHeight="1" x14ac:dyDescent="0.15">
      <c r="B10" s="6" t="s">
        <v>22</v>
      </c>
      <c r="C10" s="92"/>
      <c r="D10" s="80"/>
      <c r="E10" s="80"/>
      <c r="F10" s="8" t="s">
        <v>23</v>
      </c>
    </row>
    <row r="11" spans="1:8" ht="36" customHeight="1" x14ac:dyDescent="0.15">
      <c r="B11" s="6" t="s">
        <v>24</v>
      </c>
      <c r="C11" s="92"/>
      <c r="D11" s="80"/>
      <c r="E11" s="80"/>
      <c r="F11" s="8" t="s">
        <v>25</v>
      </c>
    </row>
    <row r="12" spans="1:8" ht="36" customHeight="1" x14ac:dyDescent="0.15">
      <c r="B12" s="6" t="s">
        <v>26</v>
      </c>
      <c r="C12" s="92"/>
      <c r="D12" s="80"/>
      <c r="E12" s="80"/>
      <c r="F12" s="8" t="s">
        <v>27</v>
      </c>
    </row>
    <row r="13" spans="1:8" ht="36" customHeight="1" x14ac:dyDescent="0.15">
      <c r="B13" s="6" t="s">
        <v>28</v>
      </c>
      <c r="C13" s="92"/>
      <c r="D13" s="80"/>
      <c r="E13" s="80"/>
      <c r="F13" s="8" t="s">
        <v>27</v>
      </c>
    </row>
    <row r="14" spans="1:8" ht="36" customHeight="1" x14ac:dyDescent="0.15">
      <c r="B14" s="6" t="s">
        <v>29</v>
      </c>
      <c r="C14" s="102"/>
      <c r="D14" s="80"/>
      <c r="E14" s="80"/>
      <c r="F14" s="8" t="s">
        <v>27</v>
      </c>
    </row>
    <row r="15" spans="1:8" ht="36" customHeight="1" x14ac:dyDescent="0.15">
      <c r="B15" s="6" t="s">
        <v>30</v>
      </c>
      <c r="C15" s="92"/>
      <c r="D15" s="80"/>
      <c r="E15" s="80"/>
      <c r="F15" s="8" t="s">
        <v>31</v>
      </c>
    </row>
    <row r="16" spans="1:8" ht="12" customHeight="1" x14ac:dyDescent="0.15"/>
    <row r="17" spans="1:6" ht="33.950000000000003" customHeight="1" x14ac:dyDescent="0.15">
      <c r="A17" s="103" t="s">
        <v>32</v>
      </c>
      <c r="B17" s="75"/>
      <c r="C17" s="75"/>
      <c r="D17" s="75"/>
      <c r="E17" s="75"/>
      <c r="F17" s="75"/>
    </row>
    <row r="18" spans="1:6" ht="39.950000000000003" customHeight="1" x14ac:dyDescent="0.15">
      <c r="A18" s="4">
        <v>2</v>
      </c>
      <c r="B18" s="88" t="s">
        <v>33</v>
      </c>
      <c r="C18" s="75"/>
      <c r="D18" s="75"/>
      <c r="E18" s="75"/>
      <c r="F18" s="75"/>
    </row>
    <row r="19" spans="1:6" ht="36" customHeight="1" x14ac:dyDescent="0.15">
      <c r="A19" s="5" t="str">
        <f>IF($C$19&lt;&gt;"","✓済","")</f>
        <v/>
      </c>
      <c r="B19" s="6" t="s">
        <v>34</v>
      </c>
      <c r="C19" s="92"/>
      <c r="D19" s="80"/>
      <c r="E19" s="80"/>
      <c r="F19" s="8" t="s">
        <v>35</v>
      </c>
    </row>
    <row r="20" spans="1:6" ht="36" customHeight="1" x14ac:dyDescent="0.15">
      <c r="B20" s="6" t="s">
        <v>36</v>
      </c>
      <c r="C20" s="92"/>
      <c r="D20" s="80"/>
      <c r="E20" s="80"/>
      <c r="F20" s="8" t="s">
        <v>37</v>
      </c>
    </row>
    <row r="21" spans="1:6" ht="39.950000000000003" customHeight="1" x14ac:dyDescent="0.15">
      <c r="A21" s="4">
        <v>3</v>
      </c>
      <c r="B21" s="88" t="s">
        <v>38</v>
      </c>
      <c r="C21" s="75"/>
      <c r="D21" s="75"/>
      <c r="E21" s="75"/>
      <c r="F21" s="75"/>
    </row>
    <row r="22" spans="1:6" ht="36" customHeight="1" x14ac:dyDescent="0.15">
      <c r="A22" s="5" t="str">
        <f>IF($C$22&lt;&gt;"","✓済","")</f>
        <v/>
      </c>
      <c r="B22" s="6" t="s">
        <v>39</v>
      </c>
      <c r="C22" s="92"/>
      <c r="D22" s="80"/>
      <c r="E22" s="80"/>
      <c r="F22" s="8" t="s">
        <v>40</v>
      </c>
    </row>
    <row r="23" spans="1:6" ht="36" customHeight="1" x14ac:dyDescent="0.15">
      <c r="B23" s="6" t="s">
        <v>41</v>
      </c>
      <c r="C23" s="92"/>
      <c r="D23" s="80"/>
      <c r="E23" s="80"/>
      <c r="F23" s="8" t="s">
        <v>42</v>
      </c>
    </row>
    <row r="24" spans="1:6" ht="39.950000000000003" customHeight="1" x14ac:dyDescent="0.15">
      <c r="A24" s="4">
        <v>4</v>
      </c>
      <c r="B24" s="88" t="s">
        <v>43</v>
      </c>
      <c r="C24" s="75"/>
      <c r="D24" s="75"/>
      <c r="E24" s="75"/>
      <c r="F24" s="75"/>
    </row>
    <row r="25" spans="1:6" ht="36" customHeight="1" x14ac:dyDescent="0.15">
      <c r="A25" s="5" t="str">
        <f>IF(AND(ISNUMBER($C$25),ISNUMBER($C$26),$C$26&gt;=$C$25),"✓済","")</f>
        <v/>
      </c>
      <c r="B25" s="6" t="s">
        <v>44</v>
      </c>
      <c r="C25" s="102"/>
      <c r="D25" s="80"/>
      <c r="E25" s="80"/>
      <c r="F25" s="8" t="s">
        <v>45</v>
      </c>
    </row>
    <row r="26" spans="1:6" ht="36" customHeight="1" x14ac:dyDescent="0.15">
      <c r="B26" s="6" t="s">
        <v>46</v>
      </c>
      <c r="C26" s="102"/>
      <c r="D26" s="80"/>
      <c r="E26" s="80"/>
      <c r="F26" s="8" t="s">
        <v>47</v>
      </c>
    </row>
    <row r="27" spans="1:6" ht="12" customHeight="1" x14ac:dyDescent="0.15"/>
    <row r="28" spans="1:6" ht="33.950000000000003" customHeight="1" x14ac:dyDescent="0.15">
      <c r="A28" s="103" t="s">
        <v>48</v>
      </c>
      <c r="B28" s="75"/>
      <c r="C28" s="75"/>
      <c r="D28" s="75"/>
      <c r="E28" s="75"/>
      <c r="F28" s="75"/>
    </row>
    <row r="29" spans="1:6" ht="39.950000000000003" customHeight="1" x14ac:dyDescent="0.15">
      <c r="A29" s="4">
        <v>5</v>
      </c>
      <c r="B29" s="88" t="s">
        <v>49</v>
      </c>
      <c r="C29" s="75"/>
      <c r="D29" s="75"/>
      <c r="E29" s="75"/>
      <c r="F29" s="75"/>
    </row>
    <row r="30" spans="1:6" ht="39.950000000000003" customHeight="1" x14ac:dyDescent="0.15">
      <c r="A30" s="5" t="str">
        <f>IF(AND(ISNUMBER($C$31),N($C$31)&gt;0),"✓済","")</f>
        <v/>
      </c>
      <c r="B30" s="100" t="s">
        <v>50</v>
      </c>
      <c r="C30" s="75"/>
      <c r="D30" s="75"/>
      <c r="E30" s="75"/>
      <c r="F30" s="75"/>
    </row>
    <row r="31" spans="1:6" ht="36" customHeight="1" x14ac:dyDescent="0.15">
      <c r="B31" s="6" t="s">
        <v>51</v>
      </c>
      <c r="C31" s="84"/>
      <c r="D31" s="80"/>
      <c r="E31" s="80"/>
      <c r="F31" s="8" t="s">
        <v>52</v>
      </c>
    </row>
    <row r="32" spans="1:6" ht="30" customHeight="1" x14ac:dyDescent="0.15">
      <c r="B32" s="118" t="s">
        <v>53</v>
      </c>
      <c r="C32" s="75"/>
      <c r="D32" s="75"/>
      <c r="E32" s="75"/>
      <c r="F32" s="75"/>
    </row>
    <row r="33" spans="1:6" ht="36" customHeight="1" x14ac:dyDescent="0.15">
      <c r="B33" s="9" t="s">
        <v>54</v>
      </c>
      <c r="C33" s="10"/>
      <c r="D33" s="11" t="s">
        <v>55</v>
      </c>
      <c r="E33" s="10"/>
      <c r="F33" s="12" t="str">
        <f>IF(AND(ISNUMBER(C33),ISNUMBER(E33)),IF(AND(C33&gt;0,E33&gt;0),"＝ 約 "&amp;TEXT(C33/E33,"0.0")&amp;" 日",""),"")</f>
        <v/>
      </c>
    </row>
    <row r="34" spans="1:6" ht="39.950000000000003" customHeight="1" x14ac:dyDescent="0.15">
      <c r="A34" s="4">
        <v>6</v>
      </c>
      <c r="B34" s="88" t="s">
        <v>56</v>
      </c>
      <c r="C34" s="75"/>
      <c r="D34" s="75"/>
      <c r="E34" s="75"/>
      <c r="F34" s="75"/>
    </row>
    <row r="35" spans="1:6" ht="62.1" customHeight="1" x14ac:dyDescent="0.15">
      <c r="A35" s="5" t="str">
        <f>IF(N($C$39)&gt;0,"✓済","")</f>
        <v/>
      </c>
      <c r="B35" s="89" t="s">
        <v>57</v>
      </c>
      <c r="C35" s="75"/>
      <c r="D35" s="75"/>
      <c r="E35" s="75"/>
      <c r="F35" s="75"/>
    </row>
    <row r="36" spans="1:6" ht="36" customHeight="1" x14ac:dyDescent="0.15">
      <c r="B36" s="6" t="s">
        <v>58</v>
      </c>
      <c r="C36" s="92"/>
      <c r="D36" s="80"/>
      <c r="E36" s="80"/>
      <c r="F36" s="8" t="s">
        <v>59</v>
      </c>
    </row>
    <row r="37" spans="1:6" ht="32.1" customHeight="1" x14ac:dyDescent="0.15">
      <c r="B37" s="13" t="s">
        <v>60</v>
      </c>
      <c r="C37" s="112" t="str">
        <f>IF($C$36="","",IFERROR(INDEX(日当表C,MATCH($C$36,日当表F,0)),IFERROR(INDEX(日当表C,MATCH($C$36,正式職種,0)),0)))</f>
        <v/>
      </c>
      <c r="D37" s="82"/>
      <c r="E37" s="82"/>
    </row>
    <row r="38" spans="1:6" ht="36" customHeight="1" x14ac:dyDescent="0.15">
      <c r="B38" s="9" t="s">
        <v>61</v>
      </c>
      <c r="C38" s="79"/>
      <c r="D38" s="80"/>
      <c r="E38" s="80"/>
      <c r="F38" s="8" t="s">
        <v>62</v>
      </c>
    </row>
    <row r="39" spans="1:6" ht="39.950000000000003" customHeight="1" x14ac:dyDescent="0.15">
      <c r="B39" s="15" t="s">
        <v>63</v>
      </c>
      <c r="C39" s="109" t="str">
        <f>IF($C$38="",IF($C$37="","",N($C$37)),IF(ISNUMBER($C$38),$C$38,0))</f>
        <v/>
      </c>
      <c r="D39" s="82"/>
      <c r="E39" s="82"/>
    </row>
    <row r="40" spans="1:6" ht="12" customHeight="1" x14ac:dyDescent="0.15"/>
    <row r="41" spans="1:6" ht="33.950000000000003" customHeight="1" x14ac:dyDescent="0.15">
      <c r="A41" s="103" t="s">
        <v>64</v>
      </c>
      <c r="B41" s="75"/>
      <c r="C41" s="75"/>
      <c r="D41" s="75"/>
      <c r="E41" s="75"/>
      <c r="F41" s="75"/>
    </row>
    <row r="42" spans="1:6" ht="39.950000000000003" customHeight="1" x14ac:dyDescent="0.15">
      <c r="A42" s="4">
        <v>7</v>
      </c>
      <c r="B42" s="88" t="s">
        <v>65</v>
      </c>
      <c r="C42" s="75"/>
      <c r="D42" s="75"/>
      <c r="E42" s="75"/>
      <c r="F42" s="75"/>
    </row>
    <row r="43" spans="1:6" ht="44.1" customHeight="1" x14ac:dyDescent="0.15">
      <c r="A43" s="5" t="str">
        <f>IF($C$44&lt;&gt;"","✓済","")</f>
        <v/>
      </c>
      <c r="B43" s="89" t="s">
        <v>66</v>
      </c>
      <c r="C43" s="75"/>
      <c r="D43" s="75"/>
      <c r="E43" s="75"/>
      <c r="F43" s="75"/>
    </row>
    <row r="44" spans="1:6" ht="44.1" customHeight="1" x14ac:dyDescent="0.15">
      <c r="B44" s="9" t="s">
        <v>67</v>
      </c>
      <c r="C44" s="83"/>
      <c r="D44" s="80"/>
      <c r="E44" s="80"/>
      <c r="F44" s="8" t="s">
        <v>68</v>
      </c>
    </row>
    <row r="45" spans="1:6" ht="44.1" customHeight="1" x14ac:dyDescent="0.15">
      <c r="B45" s="9" t="s">
        <v>69</v>
      </c>
      <c r="C45" s="83"/>
      <c r="D45" s="80"/>
      <c r="E45" s="80"/>
      <c r="F45" s="8" t="s">
        <v>70</v>
      </c>
    </row>
    <row r="46" spans="1:6" ht="44.1" customHeight="1" x14ac:dyDescent="0.15">
      <c r="B46" s="9" t="s">
        <v>71</v>
      </c>
      <c r="C46" s="106">
        <v>21</v>
      </c>
      <c r="D46" s="80"/>
      <c r="E46" s="80"/>
      <c r="F46" s="8" t="s">
        <v>72</v>
      </c>
    </row>
    <row r="47" spans="1:6" ht="33.950000000000003" customHeight="1" x14ac:dyDescent="0.15">
      <c r="B47" s="94" t="s">
        <v>73</v>
      </c>
      <c r="C47" s="82"/>
      <c r="D47" s="82"/>
      <c r="E47" s="82"/>
      <c r="F47" s="16">
        <f>事務所用①くわしい設定!$B$10</f>
        <v>853.33333333333337</v>
      </c>
    </row>
    <row r="48" spans="1:6" ht="45.95" customHeight="1" x14ac:dyDescent="0.15">
      <c r="A48" s="4">
        <v>8</v>
      </c>
      <c r="B48" s="88" t="s">
        <v>74</v>
      </c>
      <c r="C48" s="75"/>
      <c r="D48" s="75"/>
      <c r="E48" s="75"/>
      <c r="F48" s="75"/>
    </row>
    <row r="49" spans="1:6" ht="36" customHeight="1" x14ac:dyDescent="0.15">
      <c r="A49" s="5" t="str">
        <f>IF($C$49&lt;&gt;"","✓済","")</f>
        <v/>
      </c>
      <c r="B49" s="6" t="s">
        <v>75</v>
      </c>
      <c r="C49" s="83"/>
      <c r="D49" s="80"/>
      <c r="E49" s="80"/>
      <c r="F49" s="8" t="s">
        <v>76</v>
      </c>
    </row>
    <row r="50" spans="1:6" ht="33.950000000000003" customHeight="1" x14ac:dyDescent="0.15">
      <c r="B50" s="94" t="s">
        <v>77</v>
      </c>
      <c r="C50" s="82"/>
      <c r="D50" s="82"/>
      <c r="E50" s="82"/>
      <c r="F50" s="16">
        <f>事務所用①くわしい設定!$B$13</f>
        <v>0</v>
      </c>
    </row>
    <row r="51" spans="1:6" ht="45.95" customHeight="1" x14ac:dyDescent="0.15">
      <c r="A51" s="4">
        <v>9</v>
      </c>
      <c r="B51" s="88" t="s">
        <v>78</v>
      </c>
      <c r="C51" s="75"/>
      <c r="D51" s="75"/>
      <c r="E51" s="75"/>
      <c r="F51" s="75"/>
    </row>
    <row r="52" spans="1:6" ht="36" customHeight="1" x14ac:dyDescent="0.15">
      <c r="A52" s="5" t="str">
        <f>IF(OR($C$52="いいえ",AND($C$52="はい",$C$53&lt;&gt;"")),"✓済","")</f>
        <v>✓済</v>
      </c>
      <c r="B52" s="9" t="s">
        <v>79</v>
      </c>
      <c r="C52" s="108" t="s">
        <v>80</v>
      </c>
      <c r="D52" s="80"/>
      <c r="E52" s="80"/>
      <c r="F52" s="8" t="s">
        <v>81</v>
      </c>
    </row>
    <row r="53" spans="1:6" ht="50.1" customHeight="1" x14ac:dyDescent="0.15">
      <c r="B53" s="9" t="s">
        <v>82</v>
      </c>
      <c r="C53" s="108" t="s">
        <v>83</v>
      </c>
      <c r="D53" s="80"/>
      <c r="E53" s="80"/>
      <c r="F53" s="8"/>
    </row>
    <row r="54" spans="1:6" ht="33.950000000000003" customHeight="1" x14ac:dyDescent="0.15">
      <c r="B54" s="94" t="s">
        <v>84</v>
      </c>
      <c r="C54" s="82"/>
      <c r="D54" s="82"/>
      <c r="E54" s="82"/>
      <c r="F54" s="16">
        <f>事務所用①くわしい設定!$B$12</f>
        <v>320</v>
      </c>
    </row>
    <row r="55" spans="1:6" ht="12" customHeight="1" x14ac:dyDescent="0.15"/>
    <row r="56" spans="1:6" ht="33.950000000000003" customHeight="1" x14ac:dyDescent="0.15">
      <c r="A56" s="103" t="s">
        <v>85</v>
      </c>
      <c r="B56" s="75"/>
      <c r="C56" s="75"/>
      <c r="D56" s="75"/>
      <c r="E56" s="75"/>
      <c r="F56" s="75"/>
    </row>
    <row r="57" spans="1:6" ht="45.95" customHeight="1" x14ac:dyDescent="0.15">
      <c r="A57" s="4">
        <v>10</v>
      </c>
      <c r="B57" s="88" t="s">
        <v>86</v>
      </c>
      <c r="C57" s="75"/>
      <c r="D57" s="75"/>
      <c r="E57" s="75"/>
      <c r="F57" s="75"/>
    </row>
    <row r="58" spans="1:6" ht="57.95" customHeight="1" x14ac:dyDescent="0.4">
      <c r="A58" s="18" t="str">
        <f>IF(F72&gt;0,"✓済","")</f>
        <v/>
      </c>
      <c r="B58" s="89" t="s">
        <v>87</v>
      </c>
      <c r="C58" s="75"/>
      <c r="D58" s="75"/>
      <c r="E58" s="75"/>
      <c r="F58" s="75"/>
    </row>
    <row r="59" spans="1:6" ht="33.950000000000003" customHeight="1" x14ac:dyDescent="0.15">
      <c r="B59" s="19" t="s">
        <v>88</v>
      </c>
      <c r="C59" s="19" t="s">
        <v>89</v>
      </c>
      <c r="D59" s="105" t="s">
        <v>90</v>
      </c>
      <c r="E59" s="82"/>
      <c r="F59" s="19" t="s">
        <v>91</v>
      </c>
    </row>
    <row r="60" spans="1:6" ht="32.1" customHeight="1" x14ac:dyDescent="0.15">
      <c r="A60" s="20">
        <v>1</v>
      </c>
      <c r="B60" s="7"/>
      <c r="C60" s="10"/>
      <c r="D60" s="79"/>
      <c r="E60" s="80"/>
      <c r="F60" s="16" t="str">
        <f t="shared" ref="F60:F71" si="0">IF(COUNTA(B60:D60)=0,"",IF(AND(B60&lt;&gt;"",ISNUMBER(C60),ISNUMBER(D60)),IF(AND(C60&gt;=0,D60&gt;=0),C60*D60,"要確認"),"要確認"))</f>
        <v/>
      </c>
    </row>
    <row r="61" spans="1:6" ht="32.1" customHeight="1" x14ac:dyDescent="0.15">
      <c r="A61" s="20">
        <v>2</v>
      </c>
      <c r="B61" s="7"/>
      <c r="C61" s="10"/>
      <c r="D61" s="79"/>
      <c r="E61" s="80"/>
      <c r="F61" s="16" t="str">
        <f t="shared" si="0"/>
        <v/>
      </c>
    </row>
    <row r="62" spans="1:6" ht="32.1" customHeight="1" x14ac:dyDescent="0.15">
      <c r="A62" s="20">
        <v>3</v>
      </c>
      <c r="B62" s="7"/>
      <c r="C62" s="10"/>
      <c r="D62" s="79"/>
      <c r="E62" s="80"/>
      <c r="F62" s="16" t="str">
        <f t="shared" si="0"/>
        <v/>
      </c>
    </row>
    <row r="63" spans="1:6" ht="32.1" customHeight="1" x14ac:dyDescent="0.15">
      <c r="A63" s="20">
        <v>4</v>
      </c>
      <c r="B63" s="7"/>
      <c r="C63" s="10"/>
      <c r="D63" s="79"/>
      <c r="E63" s="80"/>
      <c r="F63" s="16" t="str">
        <f t="shared" si="0"/>
        <v/>
      </c>
    </row>
    <row r="64" spans="1:6" ht="32.1" customHeight="1" x14ac:dyDescent="0.15">
      <c r="A64" s="20">
        <v>5</v>
      </c>
      <c r="B64" s="7"/>
      <c r="C64" s="10"/>
      <c r="D64" s="79"/>
      <c r="E64" s="80"/>
      <c r="F64" s="16" t="str">
        <f t="shared" si="0"/>
        <v/>
      </c>
    </row>
    <row r="65" spans="1:6" ht="32.1" customHeight="1" x14ac:dyDescent="0.15">
      <c r="A65" s="20">
        <v>6</v>
      </c>
      <c r="B65" s="7"/>
      <c r="C65" s="10"/>
      <c r="D65" s="79"/>
      <c r="E65" s="80"/>
      <c r="F65" s="16" t="str">
        <f t="shared" si="0"/>
        <v/>
      </c>
    </row>
    <row r="66" spans="1:6" ht="32.1" customHeight="1" x14ac:dyDescent="0.15">
      <c r="A66" s="20">
        <v>7</v>
      </c>
      <c r="B66" s="7"/>
      <c r="C66" s="10"/>
      <c r="D66" s="79"/>
      <c r="E66" s="80"/>
      <c r="F66" s="16" t="str">
        <f t="shared" si="0"/>
        <v/>
      </c>
    </row>
    <row r="67" spans="1:6" ht="32.1" customHeight="1" x14ac:dyDescent="0.15">
      <c r="A67" s="20">
        <v>8</v>
      </c>
      <c r="B67" s="7"/>
      <c r="C67" s="10"/>
      <c r="D67" s="79"/>
      <c r="E67" s="80"/>
      <c r="F67" s="16" t="str">
        <f t="shared" si="0"/>
        <v/>
      </c>
    </row>
    <row r="68" spans="1:6" ht="32.1" customHeight="1" x14ac:dyDescent="0.15">
      <c r="A68" s="20">
        <v>9</v>
      </c>
      <c r="B68" s="7"/>
      <c r="C68" s="10"/>
      <c r="D68" s="79"/>
      <c r="E68" s="80"/>
      <c r="F68" s="16" t="str">
        <f t="shared" si="0"/>
        <v/>
      </c>
    </row>
    <row r="69" spans="1:6" ht="32.1" customHeight="1" x14ac:dyDescent="0.15">
      <c r="A69" s="20">
        <v>10</v>
      </c>
      <c r="B69" s="7"/>
      <c r="C69" s="10"/>
      <c r="D69" s="79"/>
      <c r="E69" s="80"/>
      <c r="F69" s="16" t="str">
        <f t="shared" si="0"/>
        <v/>
      </c>
    </row>
    <row r="70" spans="1:6" ht="32.1" customHeight="1" x14ac:dyDescent="0.15">
      <c r="A70" s="20">
        <v>11</v>
      </c>
      <c r="B70" s="7"/>
      <c r="C70" s="10"/>
      <c r="D70" s="79"/>
      <c r="E70" s="80"/>
      <c r="F70" s="16" t="str">
        <f t="shared" si="0"/>
        <v/>
      </c>
    </row>
    <row r="71" spans="1:6" ht="32.1" customHeight="1" x14ac:dyDescent="0.15">
      <c r="A71" s="20">
        <v>12</v>
      </c>
      <c r="B71" s="7"/>
      <c r="C71" s="10"/>
      <c r="D71" s="79"/>
      <c r="E71" s="80"/>
      <c r="F71" s="16" t="str">
        <f t="shared" si="0"/>
        <v/>
      </c>
    </row>
    <row r="72" spans="1:6" ht="33.950000000000003" customHeight="1" x14ac:dyDescent="0.15">
      <c r="B72" s="99" t="s">
        <v>92</v>
      </c>
      <c r="C72" s="82"/>
      <c r="D72" s="82"/>
      <c r="E72" s="82"/>
      <c r="F72" s="21">
        <f>SUM(F60:F71)</f>
        <v>0</v>
      </c>
    </row>
    <row r="73" spans="1:6" ht="57.95" customHeight="1" x14ac:dyDescent="0.15">
      <c r="A73" s="4">
        <v>11</v>
      </c>
      <c r="B73" s="88" t="s">
        <v>93</v>
      </c>
      <c r="C73" s="75"/>
      <c r="D73" s="75"/>
      <c r="E73" s="75"/>
      <c r="F73" s="75"/>
    </row>
    <row r="74" spans="1:6" ht="44.1" customHeight="1" x14ac:dyDescent="0.4">
      <c r="A74" s="18" t="str">
        <f>IF(COUNTIF(C76:C85,"○")&gt;0,"✓済","")</f>
        <v/>
      </c>
      <c r="B74" s="89" t="s">
        <v>94</v>
      </c>
      <c r="C74" s="75"/>
      <c r="D74" s="75"/>
      <c r="E74" s="75"/>
      <c r="F74" s="75"/>
    </row>
    <row r="75" spans="1:6" ht="48" customHeight="1" x14ac:dyDescent="0.15">
      <c r="B75" s="19" t="s">
        <v>95</v>
      </c>
      <c r="C75" s="19" t="s">
        <v>96</v>
      </c>
      <c r="D75" s="19" t="s">
        <v>89</v>
      </c>
      <c r="E75" s="19" t="s">
        <v>97</v>
      </c>
      <c r="F75" s="19" t="s">
        <v>91</v>
      </c>
    </row>
    <row r="76" spans="1:6" ht="32.1" customHeight="1" x14ac:dyDescent="0.15">
      <c r="B76" s="22" t="s">
        <v>98</v>
      </c>
      <c r="C76" s="17"/>
      <c r="D76" s="23"/>
      <c r="E76" s="24"/>
      <c r="F76" s="16" t="str">
        <f t="shared" ref="F76:F85" si="1">IF(C76&lt;&gt;"○","",IF(AND(B76&lt;&gt;"",ISNUMBER(D76),ISNUMBER(E76)),IF(AND(D76&gt;0,E76&gt;=0),D76*E76,"要確認"),"要確認"))</f>
        <v/>
      </c>
    </row>
    <row r="77" spans="1:6" ht="32.1" customHeight="1" x14ac:dyDescent="0.15">
      <c r="B77" s="22" t="s">
        <v>99</v>
      </c>
      <c r="C77" s="17"/>
      <c r="D77" s="23"/>
      <c r="E77" s="24"/>
      <c r="F77" s="16" t="str">
        <f t="shared" si="1"/>
        <v/>
      </c>
    </row>
    <row r="78" spans="1:6" ht="32.1" customHeight="1" x14ac:dyDescent="0.15">
      <c r="B78" s="22" t="s">
        <v>100</v>
      </c>
      <c r="C78" s="17"/>
      <c r="D78" s="23"/>
      <c r="E78" s="24"/>
      <c r="F78" s="16" t="str">
        <f t="shared" si="1"/>
        <v/>
      </c>
    </row>
    <row r="79" spans="1:6" ht="32.1" customHeight="1" x14ac:dyDescent="0.15">
      <c r="B79" s="22" t="s">
        <v>101</v>
      </c>
      <c r="C79" s="17"/>
      <c r="D79" s="23"/>
      <c r="E79" s="24"/>
      <c r="F79" s="16" t="str">
        <f t="shared" si="1"/>
        <v/>
      </c>
    </row>
    <row r="80" spans="1:6" ht="32.1" customHeight="1" x14ac:dyDescent="0.15">
      <c r="B80" s="22" t="s">
        <v>102</v>
      </c>
      <c r="C80" s="17"/>
      <c r="D80" s="23"/>
      <c r="E80" s="24"/>
      <c r="F80" s="16" t="str">
        <f t="shared" si="1"/>
        <v/>
      </c>
    </row>
    <row r="81" spans="1:6" ht="32.1" customHeight="1" x14ac:dyDescent="0.15">
      <c r="B81" s="22" t="s">
        <v>103</v>
      </c>
      <c r="C81" s="17"/>
      <c r="D81" s="23"/>
      <c r="E81" s="24"/>
      <c r="F81" s="16" t="str">
        <f t="shared" si="1"/>
        <v/>
      </c>
    </row>
    <row r="82" spans="1:6" ht="32.1" customHeight="1" x14ac:dyDescent="0.15">
      <c r="B82" s="22" t="s">
        <v>104</v>
      </c>
      <c r="C82" s="17"/>
      <c r="D82" s="23"/>
      <c r="E82" s="24"/>
      <c r="F82" s="16" t="str">
        <f t="shared" si="1"/>
        <v/>
      </c>
    </row>
    <row r="83" spans="1:6" ht="32.1" customHeight="1" x14ac:dyDescent="0.15">
      <c r="B83" s="22" t="s">
        <v>105</v>
      </c>
      <c r="C83" s="17"/>
      <c r="D83" s="23"/>
      <c r="E83" s="24"/>
      <c r="F83" s="16" t="str">
        <f t="shared" si="1"/>
        <v/>
      </c>
    </row>
    <row r="84" spans="1:6" ht="32.1" customHeight="1" x14ac:dyDescent="0.35">
      <c r="A84" s="25" t="s">
        <v>106</v>
      </c>
      <c r="B84" s="7"/>
      <c r="C84" s="17"/>
      <c r="D84" s="23"/>
      <c r="E84" s="24"/>
      <c r="F84" s="16" t="str">
        <f t="shared" si="1"/>
        <v/>
      </c>
    </row>
    <row r="85" spans="1:6" ht="32.1" customHeight="1" x14ac:dyDescent="0.35">
      <c r="A85" s="25" t="s">
        <v>106</v>
      </c>
      <c r="B85" s="7"/>
      <c r="C85" s="17"/>
      <c r="D85" s="23"/>
      <c r="E85" s="24"/>
      <c r="F85" s="16" t="str">
        <f t="shared" si="1"/>
        <v/>
      </c>
    </row>
    <row r="86" spans="1:6" ht="33.950000000000003" customHeight="1" x14ac:dyDescent="0.15">
      <c r="B86" s="96" t="s">
        <v>107</v>
      </c>
      <c r="C86" s="82"/>
      <c r="D86" s="82"/>
      <c r="E86" s="82"/>
      <c r="F86" s="21">
        <f>SUM(F76:F85)</f>
        <v>0</v>
      </c>
    </row>
    <row r="87" spans="1:6" ht="57.95" customHeight="1" x14ac:dyDescent="0.15">
      <c r="A87" s="4">
        <v>12</v>
      </c>
      <c r="B87" s="88" t="s">
        <v>108</v>
      </c>
      <c r="C87" s="75"/>
      <c r="D87" s="75"/>
      <c r="E87" s="75"/>
      <c r="F87" s="75"/>
    </row>
    <row r="88" spans="1:6" ht="30" customHeight="1" x14ac:dyDescent="0.4">
      <c r="A88" s="18" t="str">
        <f>IF(F101+F107&gt;0,"✓済","")</f>
        <v/>
      </c>
      <c r="B88" s="89" t="s">
        <v>109</v>
      </c>
      <c r="C88" s="75"/>
      <c r="D88" s="75"/>
      <c r="E88" s="75"/>
      <c r="F88" s="75"/>
    </row>
    <row r="89" spans="1:6" ht="39.950000000000003" customHeight="1" x14ac:dyDescent="0.15">
      <c r="B89" s="26" t="s">
        <v>110</v>
      </c>
    </row>
    <row r="90" spans="1:6" ht="30" customHeight="1" x14ac:dyDescent="0.15">
      <c r="B90" s="85" t="s">
        <v>111</v>
      </c>
      <c r="C90" s="75"/>
      <c r="D90" s="75"/>
      <c r="E90" s="75"/>
      <c r="F90" s="75"/>
    </row>
    <row r="91" spans="1:6" ht="36" customHeight="1" x14ac:dyDescent="0.15">
      <c r="B91" s="9" t="s">
        <v>112</v>
      </c>
      <c r="C91" s="27"/>
    </row>
    <row r="92" spans="1:6" ht="36" customHeight="1" x14ac:dyDescent="0.15">
      <c r="B92" s="9" t="s">
        <v>113</v>
      </c>
      <c r="C92" s="27"/>
    </row>
    <row r="93" spans="1:6" ht="36" customHeight="1" x14ac:dyDescent="0.15">
      <c r="B93" s="9" t="s">
        <v>114</v>
      </c>
      <c r="C93" s="14"/>
    </row>
    <row r="94" spans="1:6" ht="33.950000000000003" customHeight="1" x14ac:dyDescent="0.15">
      <c r="B94" s="19" t="s">
        <v>115</v>
      </c>
      <c r="C94" s="105" t="s">
        <v>116</v>
      </c>
      <c r="D94" s="82"/>
      <c r="E94" s="82"/>
      <c r="F94" s="19" t="s">
        <v>117</v>
      </c>
    </row>
    <row r="95" spans="1:6" ht="36" customHeight="1" x14ac:dyDescent="0.15">
      <c r="B95" s="28" t="s">
        <v>118</v>
      </c>
      <c r="C95" s="90"/>
      <c r="D95" s="82"/>
      <c r="E95" s="82"/>
      <c r="F95" s="16" t="str">
        <f>IF(AND(N(C91)&gt;0,N(C92)&gt;0,N(C93)&gt;0),ROUND(C91/C92*C93,0),"")</f>
        <v/>
      </c>
    </row>
    <row r="96" spans="1:6" ht="36" customHeight="1" x14ac:dyDescent="0.15">
      <c r="B96" s="28" t="s">
        <v>119</v>
      </c>
      <c r="C96" s="104"/>
      <c r="D96" s="80"/>
      <c r="E96" s="80"/>
      <c r="F96" s="14"/>
    </row>
    <row r="97" spans="1:6" ht="36" customHeight="1" x14ac:dyDescent="0.15">
      <c r="B97" s="28" t="s">
        <v>120</v>
      </c>
      <c r="C97" s="104"/>
      <c r="D97" s="80"/>
      <c r="E97" s="80"/>
      <c r="F97" s="14"/>
    </row>
    <row r="98" spans="1:6" ht="36" customHeight="1" x14ac:dyDescent="0.15">
      <c r="B98" s="28" t="s">
        <v>121</v>
      </c>
      <c r="C98" s="104"/>
      <c r="D98" s="80"/>
      <c r="E98" s="80"/>
      <c r="F98" s="14"/>
    </row>
    <row r="99" spans="1:6" ht="36" customHeight="1" x14ac:dyDescent="0.15">
      <c r="B99" s="7"/>
      <c r="C99" s="104"/>
      <c r="D99" s="80"/>
      <c r="E99" s="80"/>
      <c r="F99" s="14"/>
    </row>
    <row r="100" spans="1:6" ht="36" customHeight="1" x14ac:dyDescent="0.15">
      <c r="B100" s="7"/>
      <c r="C100" s="104"/>
      <c r="D100" s="80"/>
      <c r="E100" s="80"/>
      <c r="F100" s="14"/>
    </row>
    <row r="101" spans="1:6" ht="33.950000000000003" customHeight="1" x14ac:dyDescent="0.15">
      <c r="B101" s="99" t="s">
        <v>122</v>
      </c>
      <c r="C101" s="82"/>
      <c r="D101" s="82"/>
      <c r="E101" s="82"/>
      <c r="F101" s="21">
        <f>N(F95)+SUMIF(F96:F100,"&gt;0")</f>
        <v>0</v>
      </c>
    </row>
    <row r="102" spans="1:6" ht="36" customHeight="1" x14ac:dyDescent="0.15">
      <c r="B102" s="116" t="s">
        <v>123</v>
      </c>
      <c r="C102" s="75"/>
      <c r="D102" s="75"/>
      <c r="E102" s="75"/>
      <c r="F102" s="75"/>
    </row>
    <row r="103" spans="1:6" ht="33.950000000000003" customHeight="1" x14ac:dyDescent="0.15">
      <c r="B103" s="19" t="s">
        <v>115</v>
      </c>
      <c r="C103" s="19" t="s">
        <v>124</v>
      </c>
      <c r="D103" s="105" t="s">
        <v>125</v>
      </c>
      <c r="E103" s="82"/>
      <c r="F103" s="19" t="s">
        <v>91</v>
      </c>
    </row>
    <row r="104" spans="1:6" ht="33.950000000000003" customHeight="1" x14ac:dyDescent="0.15">
      <c r="B104" s="7"/>
      <c r="C104" s="27"/>
      <c r="D104" s="79"/>
      <c r="E104" s="80"/>
      <c r="F104" s="16" t="str">
        <f>IF(COUNTA(B104:D104)=0,"",IF(AND(ISNUMBER(C104),ISNUMBER(D104)),IF(AND(C104&gt;0,D104&gt;=0),C104*D104,"要確認"),"要確認"))</f>
        <v/>
      </c>
    </row>
    <row r="105" spans="1:6" ht="33.950000000000003" customHeight="1" x14ac:dyDescent="0.15">
      <c r="B105" s="7"/>
      <c r="C105" s="27"/>
      <c r="D105" s="79"/>
      <c r="E105" s="80"/>
      <c r="F105" s="16" t="str">
        <f>IF(COUNTA(B105:D105)=0,"",IF(AND(ISNUMBER(C105),ISNUMBER(D105)),IF(AND(C105&gt;0,D105&gt;=0),C105*D105,"要確認"),"要確認"))</f>
        <v/>
      </c>
    </row>
    <row r="106" spans="1:6" ht="33.950000000000003" customHeight="1" x14ac:dyDescent="0.15">
      <c r="B106" s="7"/>
      <c r="C106" s="27"/>
      <c r="D106" s="79"/>
      <c r="E106" s="80"/>
      <c r="F106" s="16" t="str">
        <f>IF(COUNTA(B106:D106)=0,"",IF(AND(ISNUMBER(C106),ISNUMBER(D106)),IF(AND(C106&gt;0,D106&gt;=0),C106*D106,"要確認"),"要確認"))</f>
        <v/>
      </c>
    </row>
    <row r="107" spans="1:6" ht="33.950000000000003" customHeight="1" x14ac:dyDescent="0.15">
      <c r="B107" s="99" t="s">
        <v>126</v>
      </c>
      <c r="C107" s="82"/>
      <c r="D107" s="82"/>
      <c r="E107" s="82"/>
      <c r="F107" s="21">
        <f>SUM(F104:F106)</f>
        <v>0</v>
      </c>
    </row>
    <row r="108" spans="1:6" ht="12" customHeight="1" x14ac:dyDescent="0.15"/>
    <row r="109" spans="1:6" ht="33.950000000000003" customHeight="1" x14ac:dyDescent="0.15">
      <c r="A109" s="103" t="s">
        <v>127</v>
      </c>
      <c r="B109" s="75"/>
      <c r="C109" s="75"/>
      <c r="D109" s="75"/>
      <c r="E109" s="75"/>
      <c r="F109" s="75"/>
    </row>
    <row r="110" spans="1:6" ht="39.950000000000003" customHeight="1" x14ac:dyDescent="0.15">
      <c r="A110" s="4">
        <v>13</v>
      </c>
      <c r="B110" s="88" t="s">
        <v>128</v>
      </c>
      <c r="C110" s="75"/>
      <c r="D110" s="75"/>
      <c r="E110" s="75"/>
      <c r="F110" s="75"/>
    </row>
    <row r="111" spans="1:6" ht="36" customHeight="1" x14ac:dyDescent="0.15">
      <c r="A111" s="5" t="str">
        <f>IF($C$111&lt;&gt;"","✓済","")</f>
        <v/>
      </c>
      <c r="B111" s="6" t="s">
        <v>129</v>
      </c>
      <c r="C111" s="102"/>
      <c r="D111" s="80"/>
      <c r="E111" s="80"/>
      <c r="F111" s="8" t="s">
        <v>130</v>
      </c>
    </row>
    <row r="112" spans="1:6" ht="45.95" customHeight="1" x14ac:dyDescent="0.15">
      <c r="B112" s="9" t="s">
        <v>131</v>
      </c>
      <c r="C112" s="102"/>
      <c r="D112" s="80"/>
      <c r="E112" s="80"/>
      <c r="F112" s="8" t="s">
        <v>132</v>
      </c>
    </row>
    <row r="113" spans="1:6" ht="36" customHeight="1" x14ac:dyDescent="0.15">
      <c r="B113" s="6" t="s">
        <v>133</v>
      </c>
      <c r="C113" s="92"/>
      <c r="D113" s="80"/>
      <c r="E113" s="80"/>
      <c r="F113" s="8" t="s">
        <v>134</v>
      </c>
    </row>
    <row r="114" spans="1:6" ht="36" customHeight="1" x14ac:dyDescent="0.15">
      <c r="B114" s="6" t="s">
        <v>135</v>
      </c>
      <c r="C114" s="92"/>
      <c r="D114" s="80"/>
      <c r="E114" s="80"/>
      <c r="F114" s="8" t="s">
        <v>136</v>
      </c>
    </row>
    <row r="115" spans="1:6" ht="36" customHeight="1" x14ac:dyDescent="0.15">
      <c r="B115" s="6" t="s">
        <v>137</v>
      </c>
      <c r="C115" s="92"/>
      <c r="D115" s="80"/>
      <c r="E115" s="80"/>
      <c r="F115" s="8" t="s">
        <v>138</v>
      </c>
    </row>
    <row r="116" spans="1:6" ht="36" customHeight="1" x14ac:dyDescent="0.15">
      <c r="B116" s="6" t="s">
        <v>139</v>
      </c>
      <c r="C116" s="92"/>
      <c r="D116" s="80"/>
      <c r="E116" s="80"/>
      <c r="F116" s="8" t="s">
        <v>27</v>
      </c>
    </row>
    <row r="117" spans="1:6" ht="45.95" customHeight="1" x14ac:dyDescent="0.15">
      <c r="A117" s="4">
        <v>14</v>
      </c>
      <c r="B117" s="88" t="s">
        <v>140</v>
      </c>
      <c r="C117" s="75"/>
      <c r="D117" s="75"/>
      <c r="E117" s="75"/>
      <c r="F117" s="75"/>
    </row>
    <row r="118" spans="1:6" ht="36" customHeight="1" x14ac:dyDescent="0.15">
      <c r="B118" s="89" t="s">
        <v>141</v>
      </c>
      <c r="C118" s="75"/>
      <c r="D118" s="75"/>
      <c r="E118" s="75"/>
      <c r="F118" s="75"/>
    </row>
    <row r="119" spans="1:6" ht="51.95" customHeight="1" x14ac:dyDescent="0.15">
      <c r="A119" s="30" t="s">
        <v>142</v>
      </c>
      <c r="B119" s="86" t="s">
        <v>143</v>
      </c>
      <c r="C119" s="75"/>
      <c r="D119" s="75"/>
      <c r="E119" s="75"/>
      <c r="F119" s="75"/>
    </row>
    <row r="120" spans="1:6" ht="51.95" customHeight="1" x14ac:dyDescent="0.15">
      <c r="A120" s="30" t="s">
        <v>142</v>
      </c>
      <c r="B120" s="86" t="s">
        <v>144</v>
      </c>
      <c r="C120" s="75"/>
      <c r="D120" s="75"/>
      <c r="E120" s="75"/>
      <c r="F120" s="75"/>
    </row>
    <row r="121" spans="1:6" ht="51.95" customHeight="1" x14ac:dyDescent="0.15">
      <c r="A121" s="30" t="s">
        <v>142</v>
      </c>
      <c r="B121" s="86" t="s">
        <v>145</v>
      </c>
      <c r="C121" s="75"/>
      <c r="D121" s="75"/>
      <c r="E121" s="75"/>
      <c r="F121" s="75"/>
    </row>
    <row r="122" spans="1:6" ht="51.95" customHeight="1" x14ac:dyDescent="0.15">
      <c r="A122" s="30" t="s">
        <v>142</v>
      </c>
      <c r="B122" s="86" t="s">
        <v>146</v>
      </c>
      <c r="C122" s="75"/>
      <c r="D122" s="75"/>
      <c r="E122" s="75"/>
      <c r="F122" s="75"/>
    </row>
    <row r="123" spans="1:6" ht="39.950000000000003" customHeight="1" x14ac:dyDescent="0.15">
      <c r="A123" s="31" t="s">
        <v>106</v>
      </c>
      <c r="B123" s="104"/>
      <c r="C123" s="80"/>
      <c r="D123" s="80"/>
      <c r="E123" s="80"/>
      <c r="F123" s="80"/>
    </row>
    <row r="124" spans="1:6" ht="12" customHeight="1" x14ac:dyDescent="0.15"/>
    <row r="125" spans="1:6" ht="33.950000000000003" customHeight="1" x14ac:dyDescent="0.15">
      <c r="A125" s="103" t="s">
        <v>147</v>
      </c>
      <c r="B125" s="75"/>
      <c r="C125" s="75"/>
      <c r="D125" s="75"/>
      <c r="E125" s="75"/>
      <c r="F125" s="75"/>
    </row>
    <row r="126" spans="1:6" ht="50.1" customHeight="1" x14ac:dyDescent="0.15">
      <c r="B126" s="114" t="s">
        <v>148</v>
      </c>
      <c r="C126" s="82"/>
      <c r="D126" s="115">
        <f>事務所用①くわしい設定!$B$18</f>
        <v>0</v>
      </c>
      <c r="E126" s="82"/>
      <c r="F126" s="82"/>
    </row>
    <row r="127" spans="1:6" ht="32.1" customHeight="1" x14ac:dyDescent="0.15">
      <c r="B127" s="97" t="s">
        <v>149</v>
      </c>
      <c r="C127" s="82"/>
      <c r="D127" s="101">
        <f>事務所用①くわしい設定!$B$19</f>
        <v>0</v>
      </c>
      <c r="E127" s="82"/>
      <c r="F127" s="82"/>
    </row>
    <row r="128" spans="1:6" ht="32.1" customHeight="1" x14ac:dyDescent="0.15">
      <c r="B128" s="97" t="s">
        <v>150</v>
      </c>
      <c r="C128" s="82"/>
      <c r="D128" s="101">
        <f>事務所用①くわしい設定!$B$16</f>
        <v>1291</v>
      </c>
      <c r="E128" s="82"/>
      <c r="F128" s="82"/>
    </row>
    <row r="129" spans="1:6" ht="39.950000000000003" customHeight="1" x14ac:dyDescent="0.15">
      <c r="B129" s="81" t="str">
        <f>IF(N(事務所用①くわしい設定!$B$28)=0,"",IF(事務所用①くわしい設定!$B$29&gt;=事務所用①くわしい設定!$B$28,"✓ 日当＋保険料は国の目安以上です","⚠ 日当＋保険料が国の目安（"&amp;TEXT(事務所用①くわしい設定!$B$28,"#,##0")&amp;"円）を下回っています"))</f>
        <v/>
      </c>
      <c r="C129" s="82"/>
      <c r="D129" s="82"/>
      <c r="E129" s="82"/>
      <c r="F129" s="82"/>
    </row>
    <row r="130" spans="1:6" ht="26.1" customHeight="1" x14ac:dyDescent="0.15">
      <c r="B130" s="89" t="s">
        <v>151</v>
      </c>
      <c r="C130" s="75"/>
      <c r="D130" s="75"/>
      <c r="E130" s="75"/>
      <c r="F130" s="75"/>
    </row>
    <row r="131" spans="1:6" ht="27.95" customHeight="1" x14ac:dyDescent="0.15">
      <c r="B131" s="95" t="s">
        <v>152</v>
      </c>
      <c r="C131" s="82"/>
      <c r="D131" s="82"/>
      <c r="E131" s="91">
        <f>事務所用①くわしい設定!$B$8</f>
        <v>0</v>
      </c>
      <c r="F131" s="82"/>
    </row>
    <row r="132" spans="1:6" ht="27.95" customHeight="1" x14ac:dyDescent="0.15">
      <c r="B132" s="95" t="s">
        <v>153</v>
      </c>
      <c r="C132" s="82"/>
      <c r="D132" s="82"/>
      <c r="E132" s="91">
        <f>事務所用①くわしい設定!$B$9</f>
        <v>0</v>
      </c>
      <c r="F132" s="82"/>
    </row>
    <row r="133" spans="1:6" ht="27.95" customHeight="1" x14ac:dyDescent="0.15">
      <c r="B133" s="95" t="s">
        <v>154</v>
      </c>
      <c r="C133" s="82"/>
      <c r="D133" s="82"/>
      <c r="E133" s="91">
        <f>事務所用①くわしい設定!$B$10</f>
        <v>853.33333333333337</v>
      </c>
      <c r="F133" s="82"/>
    </row>
    <row r="134" spans="1:6" ht="27.95" customHeight="1" x14ac:dyDescent="0.15">
      <c r="B134" s="95" t="s">
        <v>155</v>
      </c>
      <c r="C134" s="82"/>
      <c r="D134" s="82"/>
      <c r="E134" s="91">
        <f>事務所用①くわしい設定!$B$11</f>
        <v>0</v>
      </c>
      <c r="F134" s="82"/>
    </row>
    <row r="135" spans="1:6" ht="27.95" customHeight="1" x14ac:dyDescent="0.15">
      <c r="B135" s="95" t="s">
        <v>156</v>
      </c>
      <c r="C135" s="82"/>
      <c r="D135" s="82"/>
      <c r="E135" s="91">
        <f>事務所用①くわしい設定!$B$12</f>
        <v>320</v>
      </c>
      <c r="F135" s="82"/>
    </row>
    <row r="136" spans="1:6" ht="27.95" customHeight="1" x14ac:dyDescent="0.15">
      <c r="B136" s="95" t="s">
        <v>157</v>
      </c>
      <c r="C136" s="82"/>
      <c r="D136" s="82"/>
      <c r="E136" s="91">
        <f>事務所用①くわしい設定!$B$13</f>
        <v>0</v>
      </c>
      <c r="F136" s="82"/>
    </row>
    <row r="137" spans="1:6" ht="27.95" customHeight="1" x14ac:dyDescent="0.15">
      <c r="B137" s="95" t="s">
        <v>158</v>
      </c>
      <c r="C137" s="82"/>
      <c r="D137" s="82"/>
      <c r="E137" s="91">
        <f>事務所用①くわしい設定!$B$14</f>
        <v>0</v>
      </c>
      <c r="F137" s="82"/>
    </row>
    <row r="138" spans="1:6" ht="12" customHeight="1" x14ac:dyDescent="0.15"/>
    <row r="139" spans="1:6" ht="33.950000000000003" customHeight="1" x14ac:dyDescent="0.15">
      <c r="A139" s="103" t="s">
        <v>159</v>
      </c>
      <c r="B139" s="75"/>
      <c r="C139" s="75"/>
      <c r="D139" s="75"/>
      <c r="E139" s="75"/>
      <c r="F139" s="75"/>
    </row>
    <row r="140" spans="1:6" ht="44.1" customHeight="1" x14ac:dyDescent="0.15">
      <c r="B140" s="98" t="s">
        <v>160</v>
      </c>
      <c r="C140" s="75"/>
      <c r="D140" s="75"/>
      <c r="E140" s="75"/>
      <c r="F140" s="75"/>
    </row>
    <row r="141" spans="1:6" ht="44.1" customHeight="1" x14ac:dyDescent="0.15">
      <c r="B141" s="98" t="s">
        <v>161</v>
      </c>
      <c r="C141" s="75"/>
      <c r="D141" s="75"/>
      <c r="E141" s="75"/>
      <c r="F141" s="75"/>
    </row>
    <row r="142" spans="1:6" ht="44.1" customHeight="1" x14ac:dyDescent="0.15">
      <c r="B142" s="98" t="s">
        <v>162</v>
      </c>
      <c r="C142" s="75"/>
      <c r="D142" s="75"/>
      <c r="E142" s="75"/>
      <c r="F142" s="75"/>
    </row>
    <row r="143" spans="1:6" ht="44.1" customHeight="1" x14ac:dyDescent="0.15">
      <c r="B143" s="98" t="s">
        <v>163</v>
      </c>
      <c r="C143" s="75"/>
      <c r="D143" s="75"/>
      <c r="E143" s="75"/>
      <c r="F143" s="75"/>
    </row>
    <row r="144" spans="1:6" ht="44.1" customHeight="1" x14ac:dyDescent="0.15">
      <c r="B144" s="98" t="s">
        <v>164</v>
      </c>
      <c r="C144" s="75"/>
      <c r="D144" s="75"/>
      <c r="E144" s="75"/>
      <c r="F144" s="75"/>
    </row>
    <row r="145" spans="2:6" ht="44.1" customHeight="1" x14ac:dyDescent="0.15">
      <c r="B145" s="111" t="s">
        <v>165</v>
      </c>
      <c r="C145" s="75"/>
      <c r="D145" s="75"/>
      <c r="E145" s="75"/>
      <c r="F145" s="75"/>
    </row>
    <row r="146" spans="2:6" ht="36" customHeight="1" x14ac:dyDescent="0.15">
      <c r="B146" s="110" t="s">
        <v>166</v>
      </c>
      <c r="C146" s="75"/>
      <c r="D146" s="75"/>
      <c r="E146" s="75"/>
      <c r="F146" s="75"/>
    </row>
  </sheetData>
  <sheetProtection sheet="1" formatCells="0" formatColumns="0" formatRows="0"/>
  <mergeCells count="132">
    <mergeCell ref="A1:F1"/>
    <mergeCell ref="D67:E67"/>
    <mergeCell ref="E134:F134"/>
    <mergeCell ref="B123:F123"/>
    <mergeCell ref="B110:F110"/>
    <mergeCell ref="B126:C126"/>
    <mergeCell ref="D69:E69"/>
    <mergeCell ref="B132:D132"/>
    <mergeCell ref="D126:F126"/>
    <mergeCell ref="B102:F102"/>
    <mergeCell ref="B130:F130"/>
    <mergeCell ref="D104:E104"/>
    <mergeCell ref="B117:F117"/>
    <mergeCell ref="D127:F127"/>
    <mergeCell ref="A4:F4"/>
    <mergeCell ref="B119:F119"/>
    <mergeCell ref="B29:F29"/>
    <mergeCell ref="C19:E19"/>
    <mergeCell ref="C53:E53"/>
    <mergeCell ref="B128:C128"/>
    <mergeCell ref="C111:E111"/>
    <mergeCell ref="D68:E68"/>
    <mergeCell ref="B24:F24"/>
    <mergeCell ref="C45:E45"/>
    <mergeCell ref="B146:F146"/>
    <mergeCell ref="C15:E15"/>
    <mergeCell ref="B74:F74"/>
    <mergeCell ref="C116:E116"/>
    <mergeCell ref="C26:E26"/>
    <mergeCell ref="C10:E10"/>
    <mergeCell ref="B136:D136"/>
    <mergeCell ref="D63:E63"/>
    <mergeCell ref="B141:F141"/>
    <mergeCell ref="A56:F56"/>
    <mergeCell ref="E135:F135"/>
    <mergeCell ref="A139:F139"/>
    <mergeCell ref="D65:E65"/>
    <mergeCell ref="E132:F132"/>
    <mergeCell ref="D105:E105"/>
    <mergeCell ref="B21:F21"/>
    <mergeCell ref="C115:E115"/>
    <mergeCell ref="C36:E36"/>
    <mergeCell ref="C11:E11"/>
    <mergeCell ref="B48:F48"/>
    <mergeCell ref="B54:E54"/>
    <mergeCell ref="B72:E72"/>
    <mergeCell ref="A17:F17"/>
    <mergeCell ref="B145:F145"/>
    <mergeCell ref="B144:F144"/>
    <mergeCell ref="C22:E22"/>
    <mergeCell ref="B121:F121"/>
    <mergeCell ref="C114:E114"/>
    <mergeCell ref="C12:E12"/>
    <mergeCell ref="C46:E46"/>
    <mergeCell ref="A2:F2"/>
    <mergeCell ref="B43:F43"/>
    <mergeCell ref="B137:D137"/>
    <mergeCell ref="B50:E50"/>
    <mergeCell ref="C52:E52"/>
    <mergeCell ref="C39:E39"/>
    <mergeCell ref="B120:F120"/>
    <mergeCell ref="B8:F8"/>
    <mergeCell ref="D66:E66"/>
    <mergeCell ref="B57:F57"/>
    <mergeCell ref="B88:F88"/>
    <mergeCell ref="C38:E38"/>
    <mergeCell ref="A125:F125"/>
    <mergeCell ref="A28:F28"/>
    <mergeCell ref="C13:E13"/>
    <mergeCell ref="D103:E103"/>
    <mergeCell ref="C9:E9"/>
    <mergeCell ref="A109:F109"/>
    <mergeCell ref="B143:F143"/>
    <mergeCell ref="B101:E101"/>
    <mergeCell ref="B118:F118"/>
    <mergeCell ref="B30:F30"/>
    <mergeCell ref="B134:D134"/>
    <mergeCell ref="D128:F128"/>
    <mergeCell ref="D64:E64"/>
    <mergeCell ref="E136:F136"/>
    <mergeCell ref="B142:F142"/>
    <mergeCell ref="C113:E113"/>
    <mergeCell ref="A41:F41"/>
    <mergeCell ref="C112:E112"/>
    <mergeCell ref="C99:E99"/>
    <mergeCell ref="C94:E94"/>
    <mergeCell ref="B73:F73"/>
    <mergeCell ref="B87:F87"/>
    <mergeCell ref="E133:F133"/>
    <mergeCell ref="C37:E37"/>
    <mergeCell ref="D106:E106"/>
    <mergeCell ref="C96:E96"/>
    <mergeCell ref="B107:E107"/>
    <mergeCell ref="C98:E98"/>
    <mergeCell ref="B140:F140"/>
    <mergeCell ref="B131:D131"/>
    <mergeCell ref="E131:F131"/>
    <mergeCell ref="C23:E23"/>
    <mergeCell ref="B42:F42"/>
    <mergeCell ref="A5:F5"/>
    <mergeCell ref="D61:E61"/>
    <mergeCell ref="E137:F137"/>
    <mergeCell ref="B47:E47"/>
    <mergeCell ref="D70:E70"/>
    <mergeCell ref="B133:D133"/>
    <mergeCell ref="B34:F34"/>
    <mergeCell ref="B86:E86"/>
    <mergeCell ref="C49:E49"/>
    <mergeCell ref="B135:D135"/>
    <mergeCell ref="D62:E62"/>
    <mergeCell ref="B127:C127"/>
    <mergeCell ref="D71:E71"/>
    <mergeCell ref="C20:E20"/>
    <mergeCell ref="C25:E25"/>
    <mergeCell ref="A7:F7"/>
    <mergeCell ref="C14:E14"/>
    <mergeCell ref="C97:E97"/>
    <mergeCell ref="B51:F51"/>
    <mergeCell ref="B32:F32"/>
    <mergeCell ref="C100:E100"/>
    <mergeCell ref="D60:E60"/>
    <mergeCell ref="B129:F129"/>
    <mergeCell ref="C44:E44"/>
    <mergeCell ref="C31:E31"/>
    <mergeCell ref="B90:F90"/>
    <mergeCell ref="B122:F122"/>
    <mergeCell ref="A3:F3"/>
    <mergeCell ref="B18:F18"/>
    <mergeCell ref="B58:F58"/>
    <mergeCell ref="C95:E95"/>
    <mergeCell ref="D59:E59"/>
    <mergeCell ref="B35:F35"/>
  </mergeCells>
  <phoneticPr fontId="53"/>
  <conditionalFormatting sqref="C9:E9">
    <cfRule type="expression" dxfId="26" priority="1">
      <formula>$C$9=""</formula>
    </cfRule>
  </conditionalFormatting>
  <conditionalFormatting sqref="C19:E19">
    <cfRule type="expression" dxfId="25" priority="2">
      <formula>$C$19=""</formula>
    </cfRule>
  </conditionalFormatting>
  <conditionalFormatting sqref="C22:E22">
    <cfRule type="expression" dxfId="24" priority="3">
      <formula>$C$22=""</formula>
    </cfRule>
  </conditionalFormatting>
  <conditionalFormatting sqref="C25:E25">
    <cfRule type="expression" dxfId="23" priority="4">
      <formula>$C$25=""</formula>
    </cfRule>
  </conditionalFormatting>
  <conditionalFormatting sqref="C26:E26">
    <cfRule type="expression" dxfId="22" priority="5">
      <formula>$C$26=""</formula>
    </cfRule>
  </conditionalFormatting>
  <conditionalFormatting sqref="C25:E26">
    <cfRule type="expression" dxfId="21" priority="6">
      <formula>AND(ISNUMBER($C$25),ISNUMBER($C$26),$C$26&lt;$C$25)</formula>
    </cfRule>
  </conditionalFormatting>
  <conditionalFormatting sqref="C31:E31">
    <cfRule type="expression" dxfId="20" priority="7">
      <formula>$C$31=""</formula>
    </cfRule>
    <cfRule type="expression" dxfId="19" priority="8">
      <formula>AND($C$31&lt;&gt;"",OR(NOT(ISNUMBER($C$31)),N($C$31)&lt;=0))</formula>
    </cfRule>
  </conditionalFormatting>
  <conditionalFormatting sqref="C39:E39">
    <cfRule type="expression" dxfId="18" priority="9">
      <formula>AND(OR($C$36&lt;&gt;"",$C$38&lt;&gt;""),N($C$39)&lt;=0)</formula>
    </cfRule>
  </conditionalFormatting>
  <conditionalFormatting sqref="C38:E38">
    <cfRule type="expression" dxfId="17" priority="10">
      <formula>AND($C$38&lt;&gt;"",N($C$38)&gt;0)</formula>
    </cfRule>
  </conditionalFormatting>
  <conditionalFormatting sqref="C37:E37">
    <cfRule type="expression" dxfId="16" priority="11">
      <formula>AND($C$38&lt;&gt;"",N($C$38)&gt;0)</formula>
    </cfRule>
  </conditionalFormatting>
  <conditionalFormatting sqref="C44:E44">
    <cfRule type="expression" dxfId="15" priority="12">
      <formula>OR($C$44="",NOT(ISNUMBER($C$44)))</formula>
    </cfRule>
  </conditionalFormatting>
  <conditionalFormatting sqref="C46:E46">
    <cfRule type="expression" dxfId="14" priority="13">
      <formula>N($C$46)=0</formula>
    </cfRule>
  </conditionalFormatting>
  <conditionalFormatting sqref="C52:E52">
    <cfRule type="expression" dxfId="13" priority="14">
      <formula>$C$52=""</formula>
    </cfRule>
  </conditionalFormatting>
  <conditionalFormatting sqref="C53:E53">
    <cfRule type="expression" dxfId="12" priority="15">
      <formula>AND($C$52="はい",$C$53="")</formula>
    </cfRule>
    <cfRule type="expression" dxfId="11" priority="16">
      <formula>$C$52="いいえ"</formula>
    </cfRule>
  </conditionalFormatting>
  <conditionalFormatting sqref="F60:F71">
    <cfRule type="expression" dxfId="10" priority="17">
      <formula>F60="要確認"</formula>
    </cfRule>
  </conditionalFormatting>
  <conditionalFormatting sqref="C60:C71">
    <cfRule type="expression" dxfId="9" priority="18">
      <formula>AND(COUNTA($B60:$D60)&gt;0,NOT(ISNUMBER($C60)))</formula>
    </cfRule>
  </conditionalFormatting>
  <conditionalFormatting sqref="D60:E71">
    <cfRule type="expression" dxfId="8" priority="19">
      <formula>AND(COUNTA($B60:$D60)&gt;0,NOT(ISNUMBER($D60)))</formula>
    </cfRule>
  </conditionalFormatting>
  <conditionalFormatting sqref="B60:B71">
    <cfRule type="expression" dxfId="7" priority="20">
      <formula>AND(COUNTA($B60:$D60)&gt;0,$B60="")</formula>
    </cfRule>
  </conditionalFormatting>
  <conditionalFormatting sqref="D76:E85">
    <cfRule type="expression" dxfId="6" priority="21">
      <formula>AND($C76="○",NOT(ISNUMBER(D76)))</formula>
    </cfRule>
    <cfRule type="expression" dxfId="5" priority="23">
      <formula>$C76="○"</formula>
    </cfRule>
  </conditionalFormatting>
  <conditionalFormatting sqref="F76:F85">
    <cfRule type="expression" dxfId="4" priority="22">
      <formula>F76="要確認"</formula>
    </cfRule>
  </conditionalFormatting>
  <conditionalFormatting sqref="F96:F100">
    <cfRule type="expression" dxfId="3" priority="24">
      <formula>AND(F96&lt;&gt;"",OR(NOT(ISNUMBER(F96)),N(F96)&lt;0))</formula>
    </cfRule>
  </conditionalFormatting>
  <conditionalFormatting sqref="F104:F106">
    <cfRule type="expression" dxfId="2" priority="25">
      <formula>F104="要確認"</formula>
    </cfRule>
  </conditionalFormatting>
  <conditionalFormatting sqref="C111:E111">
    <cfRule type="expression" dxfId="1" priority="26">
      <formula>$C$111=""</formula>
    </cfRule>
  </conditionalFormatting>
  <conditionalFormatting sqref="A5">
    <cfRule type="expression" dxfId="0" priority="27">
      <formula>AND($G$5=0,$H$5=0)</formula>
    </cfRule>
  </conditionalFormatting>
  <dataValidations count="19">
    <dataValidation type="date" operator="greaterThan" allowBlank="1" showInputMessage="1" showErrorMessage="1" errorTitle="日付の入れ方" error="日付は「2026/11/1」のように入れてください。_x000a_「再試行」を押して入れ直せば大丈夫です。" promptTitle="日付の入れ方" prompt="「2026/11/1」のように、数字と / で入れてください" sqref="C14 C111:C112" xr:uid="{00000000-0002-0000-0100-000000000000}">
      <formula1>36526</formula1>
    </dataValidation>
    <dataValidation type="custom" allowBlank="1" showInputMessage="1" showErrorMessage="1" errorTitle="日付を確かめてください" error="日付は「2026/11/1」のように入れてください。_x000a_終わる日が始まる日より前にならないようにしてください。" promptTitle="日付の入れ方" prompt="「2026/11/1」のように、数字と / で入れてください" sqref="C25" xr:uid="{00000000-0002-0000-0100-000001000000}">
      <formula1>AND(ISNUMBER($C$25),$C$25&gt;36526,OR($C$26="",$C$25&lt;=$C$26))</formula1>
    </dataValidation>
    <dataValidation type="custom" allowBlank="1" showInputMessage="1" showErrorMessage="1" errorTitle="日付を確かめてください" error="日付は「2026/11/1」のように入れてください。_x000a_終わる日が始まる日より前にならないようにしてください。" promptTitle="日付の入れ方" prompt="「2026/11/1」のように、数字と / で入れてください" sqref="C26" xr:uid="{00000000-0002-0000-0100-000002000000}">
      <formula1>AND(ISNUMBER($C$26),$C$26&gt;36526,OR($C$25="",$C$26&gt;=$C$25))</formula1>
    </dataValidation>
    <dataValidation type="decimal" operator="greaterThan" allowBlank="1" showInputMessage="1" showErrorMessage="1" errorTitle="数字を入れてください" error="0より大きい数字を入れてください。_x000a_「再試行」を押して入れ直せば大丈夫です。" promptTitle="ヒント" prompt="この現場で働く日数を入れてください（例：20）。0は入れられません" sqref="C31" xr:uid="{00000000-0002-0000-0100-000003000000}">
      <formula1>0</formula1>
    </dataValidation>
    <dataValidation type="decimal" operator="greaterThan" allowBlank="1" showErrorMessage="1" errorTitle="数字を入れてください" error="0より大きい数字を入れてください。_x000a_「再試行」を押して入れ直せば大丈夫です。" sqref="C33 C46" xr:uid="{00000000-0002-0000-0100-000004000000}">
      <formula1>0</formula1>
    </dataValidation>
    <dataValidation type="decimal" operator="greaterThan" allowBlank="1" showInputMessage="1" showErrorMessage="1" errorTitle="数字を入れてください" error="0より大きい数字を入れてください。_x000a_「再試行」を押して入れ直せば大丈夫です。" promptTitle="ヒント" prompt="1日にできる量（0は不可）" sqref="E33" xr:uid="{00000000-0002-0000-0100-000005000000}">
      <formula1>0</formula1>
    </dataValidation>
    <dataValidation type="list" allowBlank="1" showInputMessage="1" promptTitle="職人さんの種類" prompt="セルの右の ▼ をクリックして選んでください。_x000a_リストにない時は、そのまま文字で打ち込んでもOKです（例：大工）。" sqref="C36" xr:uid="{00000000-0002-0000-0100-000006000000}">
      <formula1>かんたん職種</formula1>
    </dataValidation>
    <dataValidation type="decimal" operator="greaterThan" allowBlank="1" showInputMessage="1" showErrorMessage="1" errorTitle="数字を入れてください" error="0より大きい数字を入れてください。_x000a_「再試行」を押して入れ直せば大丈夫です。" promptTitle="ヒント" prompt="実際の日当が国の目安と違う時だけ入れてください（例：28000）。空欄なら国の目安で計算します" sqref="C38" xr:uid="{00000000-0002-0000-0100-000007000000}">
      <formula1>0</formula1>
    </dataValidation>
    <dataValidation type="decimal" operator="greaterThanOrEqual" allowBlank="1" showErrorMessage="1" errorTitle="数字を入れてください" error="数字だけを入れてください（例：10）。_x000a_「再試行」を押して入れ直せば大丈夫です。" sqref="C104:D106 C93 C91 C49 C44:C45" xr:uid="{00000000-0002-0000-0100-000008000000}">
      <formula1>0</formula1>
    </dataValidation>
    <dataValidation type="list" allowBlank="1" showInputMessage="1" showErrorMessage="1" errorTitle="えらんでください" error="▼をクリックして、出てきた中からえらんでください。" promptTitle="ヒント" prompt="「はい」か「いいえ」をえらんでください" sqref="C52" xr:uid="{00000000-0002-0000-0100-00000C000000}">
      <formula1>"はい,いいえ"</formula1>
    </dataValidation>
    <dataValidation type="list" allowBlank="1" showInputMessage="1" showErrorMessage="1" errorTitle="えらんでください" error="▼をクリックして、出てきた中からえらんでください。" promptTitle="ヒント" prompt="元請さんが証紙を用意してくれるなら「はい」" sqref="C53" xr:uid="{00000000-0002-0000-0100-00000D000000}">
      <formula1>"はい,いいえ"</formula1>
    </dataValidation>
    <dataValidation type="decimal" operator="greaterThanOrEqual" allowBlank="1" showInputMessage="1" showErrorMessage="1" errorTitle="数字を入れてください" error="数字だけを入れてください（例：10）。_x000a_「再試行」を押して入れ直せば大丈夫です。" promptTitle="ヒント" prompt="数を入れてください（例：10）" sqref="C60:C71" xr:uid="{00000000-0002-0000-0100-00000E000000}">
      <formula1>0</formula1>
    </dataValidation>
    <dataValidation type="decimal" operator="greaterThanOrEqual" allowBlank="1" showInputMessage="1" showErrorMessage="1" errorTitle="数字を入れてください" error="数字だけを入れてください（例：10）。_x000a_「再試行」を押して入れ直せば大丈夫です。" promptTitle="ヒント" prompt="1つの値段を円で入れてください（例：2000）" sqref="D60:D71" xr:uid="{00000000-0002-0000-0100-00000F000000}">
      <formula1>0</formula1>
    </dataValidation>
    <dataValidation type="list" allowBlank="1" showInputMessage="1" showErrorMessage="1" errorTitle="えらんでください" error="▼をクリックして、出てきた中からえらんでください。" promptTitle="ヒント" prompt="使うものは ○ をえらんでください" sqref="C76:C85" xr:uid="{00000000-0002-0000-0100-000010000000}">
      <formula1>"○"</formula1>
    </dataValidation>
    <dataValidation type="decimal" operator="greaterThanOrEqual" allowBlank="1" showInputMessage="1" showErrorMessage="1" errorTitle="数字を入れてください" error="数字だけを入れてください（例：10）。_x000a_「再試行」を押して入れ直せば大丈夫です。" promptTitle="ヒント" prompt="数字だけを入れてください" sqref="D76:E85" xr:uid="{00000000-0002-0000-0100-000011000000}">
      <formula1>0</formula1>
    </dataValidation>
    <dataValidation type="decimal" operator="greaterThan" allowBlank="1" showInputMessage="1" showErrorMessage="1" errorTitle="数字を入れてください" error="0より大きい数字を入れてください。_x000a_「再試行」を押して入れ直せば大丈夫です。" promptTitle="ヒント" prompt="車の燃費（例：12）。0は入れられません" sqref="C92" xr:uid="{00000000-0002-0000-0100-000013000000}">
      <formula1>0</formula1>
    </dataValidation>
    <dataValidation type="decimal" operator="greaterThanOrEqual" allowBlank="1" showInputMessage="1" showErrorMessage="1" errorTitle="数字を入れてください" error="数字だけを入れてください（例：10）。_x000a_「再試行」を押して入れ直せば大丈夫です。" promptTitle="ヒント" prompt="1日あたりの金額を円で入れてください（例：500）" sqref="F96:F100" xr:uid="{00000000-0002-0000-0100-000015000000}">
      <formula1>0</formula1>
    </dataValidation>
    <dataValidation type="textLength" operator="lessThanOrEqual" allowBlank="1" showErrorMessage="1" errorTitle="長すぎます" error="80文字以内で入れてください（見積書の枠に入りきらないため）。" sqref="B123" xr:uid="{00000000-0002-0000-0100-000019000000}">
      <formula1>80</formula1>
    </dataValidation>
    <dataValidation type="list" allowBlank="1" showInputMessage="1" showErrorMessage="1" errorTitle="えらんでください" error="▼をクリックして、出てきた中からえらんでください。" promptTitle="ヒント" prompt="入れたい一言に ○ をえらんでください" sqref="A119:A122" xr:uid="{00000000-0002-0000-0100-00001A000000}">
      <formula1>"○"</formula1>
    </dataValidation>
  </dataValidations>
  <printOptions horizontalCentered="1"/>
  <pageMargins left="0.4" right="0.4" top="0.5" bottom="0.5" header="0.5" footer="0.5"/>
  <pageSetup paperSize="9" fitToHeight="0" orientation="portrait" blackAndWhite="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472C4"/>
    <pageSetUpPr fitToPage="1"/>
  </sheetPr>
  <dimension ref="A1:J42"/>
  <sheetViews>
    <sheetView showGridLines="0" workbookViewId="0">
      <selection sqref="A1:H1"/>
    </sheetView>
  </sheetViews>
  <sheetFormatPr defaultRowHeight="13.5" x14ac:dyDescent="0.15"/>
  <cols>
    <col min="1" max="2" width="15" customWidth="1"/>
    <col min="3" max="4" width="13" customWidth="1"/>
    <col min="5" max="5" width="6" customWidth="1"/>
    <col min="6" max="8" width="12" customWidth="1"/>
    <col min="9" max="9" width="2" customWidth="1"/>
    <col min="10" max="10" width="50" customWidth="1"/>
  </cols>
  <sheetData>
    <row r="1" spans="1:10" ht="36" customHeight="1" x14ac:dyDescent="0.15">
      <c r="A1" s="126" t="s">
        <v>167</v>
      </c>
      <c r="B1" s="75"/>
      <c r="C1" s="75"/>
      <c r="D1" s="75"/>
      <c r="E1" s="75"/>
      <c r="F1" s="75"/>
      <c r="G1" s="75"/>
      <c r="H1" s="75"/>
      <c r="J1" s="32" t="s">
        <v>168</v>
      </c>
    </row>
    <row r="2" spans="1:10" ht="30" customHeight="1" x14ac:dyDescent="0.15">
      <c r="A2" s="142" t="str">
        <f>IF(AND(かんたん入力!$G$5=0,かんたん入力!$H$5=0),"","【下書き：入力が終わっていない所があります】")</f>
        <v>【下書き：入力が終わっていない所があります】</v>
      </c>
      <c r="B2" s="75"/>
      <c r="C2" s="75"/>
      <c r="D2" s="75"/>
      <c r="F2" s="33" t="s">
        <v>139</v>
      </c>
      <c r="G2" s="121" t="str">
        <f>IF(かんたん入力!$C$116="","",かんたん入力!$C$116)</f>
        <v/>
      </c>
      <c r="H2" s="75"/>
      <c r="J2" s="34" t="str">
        <f>かんたん入力!A5</f>
        <v>あと 9 問です。（オレンジ色の所を入れてください）</v>
      </c>
    </row>
    <row r="3" spans="1:10" ht="26.1" customHeight="1" x14ac:dyDescent="0.15">
      <c r="A3" s="139" t="str">
        <f>IF(かんたん入力!$C$19="","（相手の名前が未入力です）",かんたん入力!$C$19&amp;"　御中")</f>
        <v>（相手の名前が未入力です）</v>
      </c>
      <c r="B3" s="140"/>
      <c r="C3" s="140"/>
      <c r="D3" s="140"/>
      <c r="F3" s="33" t="s">
        <v>169</v>
      </c>
      <c r="G3" s="132" t="str">
        <f>IF(かんたん入力!$C$111="","",かんたん入力!$C$111)</f>
        <v/>
      </c>
      <c r="H3" s="75"/>
      <c r="J3" s="34" t="str">
        <f>かんたん入力!B129</f>
        <v/>
      </c>
    </row>
    <row r="4" spans="1:10" ht="16.5" x14ac:dyDescent="0.15">
      <c r="A4" s="122" t="str">
        <f>IF(かんたん入力!$C$20="","","担当："&amp;かんたん入力!$C$20&amp;"　様")</f>
        <v/>
      </c>
      <c r="B4" s="75"/>
      <c r="C4" s="75"/>
      <c r="D4" s="75"/>
      <c r="J4" s="35" t="str">
        <f>IF(COUNTIF(事務所用②料率と日当!E19:E68,"要確認*")&gt;0,"※事務所の方へ：日当（事務所用②）は原本と照合済みですか？","")</f>
        <v>※事務所の方へ：日当（事務所用②）は原本と照合済みですか？</v>
      </c>
    </row>
    <row r="5" spans="1:10" x14ac:dyDescent="0.15">
      <c r="F5" s="120" t="str">
        <f>IF(かんたん入力!$C$9="","",かんたん入力!$C$9)</f>
        <v/>
      </c>
      <c r="G5" s="75"/>
      <c r="H5" s="75"/>
    </row>
    <row r="6" spans="1:10" x14ac:dyDescent="0.15">
      <c r="F6" s="138" t="str">
        <f>IF(かんたん入力!$C$10="","",かんたん入力!$C$10)</f>
        <v/>
      </c>
      <c r="G6" s="75"/>
      <c r="H6" s="75"/>
    </row>
    <row r="7" spans="1:10" ht="15.75" x14ac:dyDescent="0.15">
      <c r="F7" s="143" t="str">
        <f>IF(かんたん入力!$C$11="","","TEL "&amp;かんたん入力!$C$11)&amp;IF(かんたん入力!$C$12="","","　FAX "&amp;かんたん入力!$C$12)</f>
        <v/>
      </c>
      <c r="G7" s="75"/>
      <c r="H7" s="75"/>
    </row>
    <row r="8" spans="1:10" x14ac:dyDescent="0.15">
      <c r="F8" s="123" t="str">
        <f>IF(かんたん入力!$C$13="","",かんたん入力!$C$13)</f>
        <v/>
      </c>
      <c r="G8" s="75"/>
      <c r="H8" s="75"/>
    </row>
    <row r="9" spans="1:10" x14ac:dyDescent="0.15">
      <c r="F9" s="37" t="str">
        <f>IF(かんたん入力!$C$14="","","許可年月日")</f>
        <v/>
      </c>
      <c r="G9" s="144" t="str">
        <f>IF(かんたん入力!$C$14="","",かんたん入力!$C$14)</f>
        <v/>
      </c>
      <c r="H9" s="75"/>
    </row>
    <row r="10" spans="1:10" x14ac:dyDescent="0.15">
      <c r="F10" s="137" t="str">
        <f>IF(かんたん入力!$C$15="","","登録番号："&amp;かんたん入力!$C$15)</f>
        <v/>
      </c>
      <c r="G10" s="75"/>
      <c r="H10" s="75"/>
    </row>
    <row r="12" spans="1:10" ht="32.1" customHeight="1" x14ac:dyDescent="0.15">
      <c r="A12" s="133" t="s">
        <v>170</v>
      </c>
      <c r="B12" s="82"/>
      <c r="C12" s="127">
        <f>事務所用①くわしい設定!$B$18</f>
        <v>0</v>
      </c>
      <c r="D12" s="82"/>
      <c r="E12" s="82"/>
      <c r="F12" s="136" t="str">
        <f>"（うち消費税　"&amp;TEXT(事務所用①くわしい設定!$B$19,"#,##0")&amp;"円）"</f>
        <v>（うち消費税　0円）</v>
      </c>
      <c r="G12" s="82"/>
      <c r="H12" s="82"/>
    </row>
    <row r="14" spans="1:10" ht="17.25" x14ac:dyDescent="0.15">
      <c r="A14" s="130" t="s">
        <v>171</v>
      </c>
      <c r="B14" s="82"/>
      <c r="C14" s="82"/>
      <c r="D14" s="82"/>
      <c r="E14" s="82"/>
      <c r="F14" s="82"/>
      <c r="G14" s="130" t="s">
        <v>172</v>
      </c>
      <c r="H14" s="82"/>
    </row>
    <row r="15" spans="1:10" ht="21.95" customHeight="1" x14ac:dyDescent="0.15">
      <c r="A15" s="119" t="s">
        <v>173</v>
      </c>
      <c r="B15" s="82"/>
      <c r="C15" s="82"/>
      <c r="D15" s="82"/>
      <c r="E15" s="82"/>
      <c r="F15" s="82"/>
      <c r="G15" s="128">
        <f>ROUND(事務所用①くわしい設定!$B$7*事務所用①くわしい設定!$B$8,0)</f>
        <v>0</v>
      </c>
      <c r="H15" s="82"/>
    </row>
    <row r="16" spans="1:10" ht="21.95" customHeight="1" x14ac:dyDescent="0.15">
      <c r="A16" s="119" t="s">
        <v>174</v>
      </c>
      <c r="B16" s="82"/>
      <c r="C16" s="82"/>
      <c r="D16" s="82"/>
      <c r="E16" s="82"/>
      <c r="F16" s="82"/>
      <c r="G16" s="128">
        <f>ROUND(事務所用①くわしい設定!$B$7*(事務所用①くわしい設定!$B$9+事務所用①くわしい設定!$B$10),0)</f>
        <v>0</v>
      </c>
      <c r="H16" s="82"/>
    </row>
    <row r="17" spans="1:8" x14ac:dyDescent="0.15">
      <c r="A17" s="134" t="str">
        <f>"　うち法定福利費相当額（建設国保・国民年金の本人負担分）　"&amp;TEXT(ROUND(事務所用①くわしい設定!$B$7*事務所用①くわしい設定!$B$10,0),"#,##0")&amp;"円"</f>
        <v>　うち法定福利費相当額（建設国保・国民年金の本人負担分）　0円</v>
      </c>
      <c r="B17" s="75"/>
      <c r="C17" s="75"/>
      <c r="D17" s="75"/>
      <c r="E17" s="75"/>
      <c r="F17" s="75"/>
      <c r="G17" s="75"/>
      <c r="H17" s="75"/>
    </row>
    <row r="18" spans="1:8" ht="21.95" customHeight="1" x14ac:dyDescent="0.15">
      <c r="A18" s="119" t="s">
        <v>175</v>
      </c>
      <c r="B18" s="82"/>
      <c r="C18" s="82"/>
      <c r="D18" s="82"/>
      <c r="E18" s="82"/>
      <c r="F18" s="82"/>
      <c r="G18" s="128">
        <f>ROUND(事務所用①くわしい設定!$B$7*事務所用①くわしい設定!$B$12,0)</f>
        <v>0</v>
      </c>
      <c r="H18" s="82"/>
    </row>
    <row r="19" spans="1:8" x14ac:dyDescent="0.15">
      <c r="A19" s="134" t="s">
        <v>176</v>
      </c>
      <c r="B19" s="75"/>
      <c r="C19" s="75"/>
      <c r="D19" s="75"/>
      <c r="E19" s="75"/>
      <c r="F19" s="75"/>
      <c r="G19" s="75"/>
      <c r="H19" s="75"/>
    </row>
    <row r="20" spans="1:8" ht="21.95" customHeight="1" x14ac:dyDescent="0.15">
      <c r="A20" s="119" t="s">
        <v>177</v>
      </c>
      <c r="B20" s="82"/>
      <c r="C20" s="82"/>
      <c r="D20" s="82"/>
      <c r="E20" s="82"/>
      <c r="F20" s="82"/>
      <c r="G20" s="128">
        <f>ROUND(事務所用①くわしい設定!$B$7*事務所用①くわしい設定!$B$11,0)</f>
        <v>0</v>
      </c>
      <c r="H20" s="82"/>
    </row>
    <row r="21" spans="1:8" x14ac:dyDescent="0.15">
      <c r="A21" s="134" t="s">
        <v>178</v>
      </c>
      <c r="B21" s="75"/>
      <c r="C21" s="75"/>
      <c r="D21" s="75"/>
      <c r="E21" s="75"/>
      <c r="F21" s="75"/>
      <c r="G21" s="75"/>
      <c r="H21" s="75"/>
    </row>
    <row r="22" spans="1:8" ht="21.95" customHeight="1" x14ac:dyDescent="0.15">
      <c r="A22" s="119" t="s">
        <v>179</v>
      </c>
      <c r="B22" s="82"/>
      <c r="C22" s="82"/>
      <c r="D22" s="82"/>
      <c r="E22" s="82"/>
      <c r="F22" s="82"/>
      <c r="G22" s="128">
        <f>ROUND(事務所用①くわしい設定!$B$7*事務所用①くわしい設定!$B$13,0)</f>
        <v>0</v>
      </c>
      <c r="H22" s="82"/>
    </row>
    <row r="23" spans="1:8" ht="20.100000000000001" customHeight="1" x14ac:dyDescent="0.15">
      <c r="A23" s="141" t="s">
        <v>180</v>
      </c>
      <c r="B23" s="75"/>
      <c r="C23" s="75"/>
      <c r="D23" s="75"/>
      <c r="E23" s="75"/>
      <c r="F23" s="75"/>
      <c r="G23" s="75"/>
      <c r="H23" s="75"/>
    </row>
    <row r="24" spans="1:8" ht="20.100000000000001" customHeight="1" x14ac:dyDescent="0.15">
      <c r="A24" s="75"/>
      <c r="B24" s="75"/>
      <c r="C24" s="75"/>
      <c r="D24" s="75"/>
      <c r="E24" s="75"/>
      <c r="F24" s="75"/>
      <c r="G24" s="75"/>
      <c r="H24" s="75"/>
    </row>
    <row r="25" spans="1:8" ht="20.100000000000001" customHeight="1" x14ac:dyDescent="0.15">
      <c r="A25" s="75"/>
      <c r="B25" s="75"/>
      <c r="C25" s="75"/>
      <c r="D25" s="75"/>
      <c r="E25" s="75"/>
      <c r="F25" s="75"/>
      <c r="G25" s="75"/>
      <c r="H25" s="75"/>
    </row>
    <row r="27" spans="1:8" ht="21.95" customHeight="1" x14ac:dyDescent="0.15">
      <c r="A27" s="39" t="s">
        <v>181</v>
      </c>
      <c r="B27" s="125" t="str">
        <f>IF(かんたん入力!$C$22="","",かんたん入力!$C$22)</f>
        <v/>
      </c>
      <c r="C27" s="82"/>
      <c r="D27" s="82"/>
      <c r="E27" s="82"/>
      <c r="F27" s="82"/>
      <c r="G27" s="82"/>
      <c r="H27" s="82"/>
    </row>
    <row r="28" spans="1:8" ht="21.95" customHeight="1" x14ac:dyDescent="0.15">
      <c r="A28" s="39" t="s">
        <v>182</v>
      </c>
      <c r="B28" s="125" t="str">
        <f>IF(かんたん入力!$C$23="","",かんたん入力!$C$23)</f>
        <v/>
      </c>
      <c r="C28" s="82"/>
      <c r="D28" s="82"/>
      <c r="E28" s="82"/>
      <c r="F28" s="82"/>
      <c r="G28" s="82"/>
      <c r="H28" s="82"/>
    </row>
    <row r="29" spans="1:8" ht="21.95" customHeight="1" x14ac:dyDescent="0.15">
      <c r="A29" s="39" t="s">
        <v>183</v>
      </c>
      <c r="B29" s="129" t="str">
        <f>IF(かんたん入力!$C$25="","",かんたん入力!$C$25)</f>
        <v/>
      </c>
      <c r="C29" s="82"/>
      <c r="D29" s="42" t="s">
        <v>184</v>
      </c>
      <c r="E29" s="129" t="str">
        <f>IF(かんたん入力!$C$26="","",かんたん入力!$C$26)</f>
        <v/>
      </c>
      <c r="F29" s="82"/>
      <c r="G29" s="136" t="str">
        <f>IF(N(かんたん入力!$C$31)=0,"","（就労 "&amp;かんたん入力!$C$31&amp;" 日）")</f>
        <v/>
      </c>
      <c r="H29" s="82"/>
    </row>
    <row r="30" spans="1:8" ht="21.95" customHeight="1" x14ac:dyDescent="0.15">
      <c r="A30" s="39" t="s">
        <v>185</v>
      </c>
      <c r="B30" s="124" t="str">
        <f>IF(かんたん入力!$C$112="","",かんたん入力!$C$112)</f>
        <v/>
      </c>
      <c r="C30" s="82"/>
      <c r="D30" s="82"/>
      <c r="E30" s="82"/>
      <c r="F30" s="82"/>
      <c r="G30" s="82"/>
      <c r="H30" s="82"/>
    </row>
    <row r="31" spans="1:8" ht="21.95" customHeight="1" x14ac:dyDescent="0.15">
      <c r="A31" s="39" t="s">
        <v>186</v>
      </c>
      <c r="B31" s="125" t="str">
        <f>IF(かんたん入力!$C$113="","",かんたん入力!$C$113)</f>
        <v/>
      </c>
      <c r="C31" s="82"/>
      <c r="D31" s="82"/>
      <c r="E31" s="82"/>
      <c r="F31" s="82"/>
      <c r="G31" s="82"/>
      <c r="H31" s="82"/>
    </row>
    <row r="32" spans="1:8" ht="21.95" customHeight="1" x14ac:dyDescent="0.15">
      <c r="A32" s="39" t="s">
        <v>187</v>
      </c>
      <c r="B32" s="125" t="str">
        <f>IF(かんたん入力!$C$114="","",かんたん入力!$C$114)</f>
        <v/>
      </c>
      <c r="C32" s="82"/>
      <c r="D32" s="82"/>
      <c r="E32" s="82"/>
      <c r="F32" s="82"/>
      <c r="G32" s="82"/>
      <c r="H32" s="82"/>
    </row>
    <row r="33" spans="1:8" ht="21.95" customHeight="1" x14ac:dyDescent="0.15">
      <c r="A33" s="39" t="s">
        <v>188</v>
      </c>
      <c r="B33" s="125" t="str">
        <f>IF(かんたん入力!$C$115="","",かんたん入力!$C$115)</f>
        <v/>
      </c>
      <c r="C33" s="82"/>
      <c r="D33" s="82"/>
      <c r="E33" s="82"/>
      <c r="F33" s="82"/>
      <c r="G33" s="82"/>
      <c r="H33" s="82"/>
    </row>
    <row r="35" spans="1:8" ht="16.5" x14ac:dyDescent="0.15">
      <c r="A35" s="43" t="s">
        <v>189</v>
      </c>
    </row>
    <row r="36" spans="1:8" ht="18.95" customHeight="1" x14ac:dyDescent="0.15">
      <c r="A36" s="131" t="str">
        <f>IF(かんたん入力!$A$119="○","・"&amp;かんたん入力!$B$119&amp;CHAR(10),"")&amp;IF(かんたん入力!$A$120="○","・"&amp;かんたん入力!$B$120&amp;CHAR(10),"")&amp;IF(かんたん入力!$A$121="○","・"&amp;かんたん入力!$B$121&amp;CHAR(10),"")&amp;IF(かんたん入力!$A$122="○","・"&amp;かんたん入力!$B$122&amp;CHAR(10),"")&amp;IF(かんたん入力!$B$123="","","・"&amp;かんたん入力!$B$123)</f>
        <v xml:space="preserve">・材料の値段は見積日時点のものです。値上がりした場合は、金額の見直しについてご相談させてください。
・悪天候・現場の都合による工期の延長や、時間外・休日の作業は、別途ご精算をお願いいたします。
・追加・変更の工事が出た場合は、あらためてお見積りし、書面で契約させてください。
・本見積書は、第三次担い手3法（2025年12月施行）および国土交通省「労務費に関する基準」をふまえて作成しています。
</v>
      </c>
      <c r="B36" s="82"/>
      <c r="C36" s="82"/>
      <c r="D36" s="82"/>
      <c r="E36" s="82"/>
      <c r="F36" s="82"/>
      <c r="G36" s="82"/>
      <c r="H36" s="82"/>
    </row>
    <row r="37" spans="1:8" ht="18.95" customHeight="1" x14ac:dyDescent="0.15">
      <c r="A37" s="82"/>
      <c r="B37" s="82"/>
      <c r="C37" s="82"/>
      <c r="D37" s="82"/>
      <c r="E37" s="82"/>
      <c r="F37" s="82"/>
      <c r="G37" s="82"/>
      <c r="H37" s="82"/>
    </row>
    <row r="38" spans="1:8" ht="18.95" customHeight="1" x14ac:dyDescent="0.15">
      <c r="A38" s="82"/>
      <c r="B38" s="82"/>
      <c r="C38" s="82"/>
      <c r="D38" s="82"/>
      <c r="E38" s="82"/>
      <c r="F38" s="82"/>
      <c r="G38" s="82"/>
      <c r="H38" s="82"/>
    </row>
    <row r="39" spans="1:8" ht="18.95" customHeight="1" x14ac:dyDescent="0.15">
      <c r="A39" s="82"/>
      <c r="B39" s="82"/>
      <c r="C39" s="82"/>
      <c r="D39" s="82"/>
      <c r="E39" s="82"/>
      <c r="F39" s="82"/>
      <c r="G39" s="82"/>
      <c r="H39" s="82"/>
    </row>
    <row r="40" spans="1:8" ht="18.95" customHeight="1" x14ac:dyDescent="0.15">
      <c r="A40" s="82"/>
      <c r="B40" s="82"/>
      <c r="C40" s="82"/>
      <c r="D40" s="82"/>
      <c r="E40" s="82"/>
      <c r="F40" s="82"/>
      <c r="G40" s="82"/>
      <c r="H40" s="82"/>
    </row>
    <row r="42" spans="1:8" ht="17.25" x14ac:dyDescent="0.15">
      <c r="A42" s="135" t="s">
        <v>190</v>
      </c>
      <c r="B42" s="75"/>
      <c r="C42" s="75"/>
      <c r="D42" s="75"/>
      <c r="E42" s="75"/>
      <c r="F42" s="75"/>
      <c r="G42" s="75"/>
      <c r="H42" s="75"/>
    </row>
  </sheetData>
  <sheetProtection sheet="1" formatCells="0" formatColumns="0" formatRows="0"/>
  <mergeCells count="42">
    <mergeCell ref="A42:H42"/>
    <mergeCell ref="G14:H14"/>
    <mergeCell ref="A15:F15"/>
    <mergeCell ref="A17:H17"/>
    <mergeCell ref="G29:H29"/>
    <mergeCell ref="G20:H20"/>
    <mergeCell ref="G16:H16"/>
    <mergeCell ref="A23:H25"/>
    <mergeCell ref="A19:H19"/>
    <mergeCell ref="B28:H28"/>
    <mergeCell ref="A36:H40"/>
    <mergeCell ref="A22:F22"/>
    <mergeCell ref="A20:F20"/>
    <mergeCell ref="G18:H18"/>
    <mergeCell ref="G3:H3"/>
    <mergeCell ref="B31:H31"/>
    <mergeCell ref="A12:B12"/>
    <mergeCell ref="A21:H21"/>
    <mergeCell ref="B29:C29"/>
    <mergeCell ref="B27:H27"/>
    <mergeCell ref="G15:H15"/>
    <mergeCell ref="F10:H10"/>
    <mergeCell ref="F6:H6"/>
    <mergeCell ref="A3:D3"/>
    <mergeCell ref="F7:H7"/>
    <mergeCell ref="F12:H12"/>
    <mergeCell ref="B30:H30"/>
    <mergeCell ref="A18:F18"/>
    <mergeCell ref="B33:H33"/>
    <mergeCell ref="A1:H1"/>
    <mergeCell ref="C12:E12"/>
    <mergeCell ref="B32:H32"/>
    <mergeCell ref="G22:H22"/>
    <mergeCell ref="E29:F29"/>
    <mergeCell ref="A14:F14"/>
    <mergeCell ref="A2:D2"/>
    <mergeCell ref="G9:H9"/>
    <mergeCell ref="A16:F16"/>
    <mergeCell ref="F5:H5"/>
    <mergeCell ref="G2:H2"/>
    <mergeCell ref="A4:D4"/>
    <mergeCell ref="F8:H8"/>
  </mergeCells>
  <phoneticPr fontId="53"/>
  <printOptions horizontalCentered="1"/>
  <pageMargins left="0.4" right="0.4" top="0.5" bottom="0.5"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472C4"/>
    <pageSetUpPr fitToPage="1"/>
  </sheetPr>
  <dimension ref="A1:E18"/>
  <sheetViews>
    <sheetView showGridLines="0" workbookViewId="0">
      <selection sqref="A1:E1"/>
    </sheetView>
  </sheetViews>
  <sheetFormatPr defaultRowHeight="13.5" x14ac:dyDescent="0.15"/>
  <cols>
    <col min="1" max="1" width="40" customWidth="1"/>
    <col min="2" max="2" width="16" customWidth="1"/>
    <col min="3" max="3" width="6" customWidth="1"/>
    <col min="4" max="4" width="12" customWidth="1"/>
    <col min="5" max="5" width="16" customWidth="1"/>
  </cols>
  <sheetData>
    <row r="1" spans="1:5" ht="30" customHeight="1" x14ac:dyDescent="0.15">
      <c r="A1" s="146" t="s">
        <v>191</v>
      </c>
      <c r="B1" s="75"/>
      <c r="C1" s="75"/>
      <c r="D1" s="75"/>
      <c r="E1" s="75"/>
    </row>
    <row r="2" spans="1:5" ht="16.5" x14ac:dyDescent="0.15">
      <c r="A2" s="145" t="str">
        <f>IF(かんたん入力!$C$22="","",かんたん入力!$C$22)&amp;IF(かんたん入力!$C$9="","","　／　"&amp;かんたん入力!$C$9)</f>
        <v/>
      </c>
      <c r="B2" s="75"/>
      <c r="C2" s="75"/>
      <c r="D2" s="75"/>
      <c r="E2" s="75"/>
    </row>
    <row r="4" spans="1:5" ht="17.25" x14ac:dyDescent="0.15">
      <c r="A4" s="40" t="s">
        <v>192</v>
      </c>
      <c r="B4" s="40" t="s">
        <v>117</v>
      </c>
      <c r="C4" s="40"/>
      <c r="D4" s="40" t="s">
        <v>124</v>
      </c>
      <c r="E4" s="40" t="s">
        <v>193</v>
      </c>
    </row>
    <row r="5" spans="1:5" ht="24" customHeight="1" x14ac:dyDescent="0.15">
      <c r="A5" s="34" t="s">
        <v>194</v>
      </c>
      <c r="B5" s="44">
        <f>事務所用①くわしい設定!$B$8</f>
        <v>0</v>
      </c>
      <c r="C5" s="42" t="s">
        <v>195</v>
      </c>
      <c r="D5" s="45">
        <f>事務所用①くわしい設定!$B$7</f>
        <v>0</v>
      </c>
      <c r="E5" s="44">
        <f t="shared" ref="E5:E11" si="0">ROUND(B5*D5,0)</f>
        <v>0</v>
      </c>
    </row>
    <row r="6" spans="1:5" ht="24" customHeight="1" x14ac:dyDescent="0.15">
      <c r="A6" s="34" t="s">
        <v>196</v>
      </c>
      <c r="B6" s="44">
        <f>事務所用①くわしい設定!$B$9</f>
        <v>0</v>
      </c>
      <c r="C6" s="42" t="s">
        <v>195</v>
      </c>
      <c r="D6" s="45">
        <f>事務所用①くわしい設定!$B$7</f>
        <v>0</v>
      </c>
      <c r="E6" s="44">
        <f t="shared" si="0"/>
        <v>0</v>
      </c>
    </row>
    <row r="7" spans="1:5" ht="24" customHeight="1" x14ac:dyDescent="0.15">
      <c r="A7" s="34" t="s">
        <v>197</v>
      </c>
      <c r="B7" s="44">
        <f>事務所用①くわしい設定!$B$10</f>
        <v>853.33333333333337</v>
      </c>
      <c r="C7" s="42" t="s">
        <v>195</v>
      </c>
      <c r="D7" s="45">
        <f>事務所用①くわしい設定!$B$7</f>
        <v>0</v>
      </c>
      <c r="E7" s="44">
        <f t="shared" si="0"/>
        <v>0</v>
      </c>
    </row>
    <row r="8" spans="1:5" ht="24" customHeight="1" x14ac:dyDescent="0.15">
      <c r="A8" s="34" t="s">
        <v>177</v>
      </c>
      <c r="B8" s="44">
        <f>事務所用①くわしい設定!$B$11</f>
        <v>0</v>
      </c>
      <c r="C8" s="42" t="s">
        <v>195</v>
      </c>
      <c r="D8" s="45">
        <f>事務所用①くわしい設定!$B$7</f>
        <v>0</v>
      </c>
      <c r="E8" s="44">
        <f t="shared" si="0"/>
        <v>0</v>
      </c>
    </row>
    <row r="9" spans="1:5" ht="24" customHeight="1" x14ac:dyDescent="0.15">
      <c r="A9" s="34" t="s">
        <v>175</v>
      </c>
      <c r="B9" s="44">
        <f>事務所用①くわしい設定!$B$12</f>
        <v>320</v>
      </c>
      <c r="C9" s="42" t="s">
        <v>195</v>
      </c>
      <c r="D9" s="45">
        <f>事務所用①くわしい設定!$B$7</f>
        <v>0</v>
      </c>
      <c r="E9" s="44">
        <f t="shared" si="0"/>
        <v>0</v>
      </c>
    </row>
    <row r="10" spans="1:5" ht="24" customHeight="1" x14ac:dyDescent="0.15">
      <c r="A10" s="34" t="s">
        <v>179</v>
      </c>
      <c r="B10" s="44">
        <f>事務所用①くわしい設定!$B$13</f>
        <v>0</v>
      </c>
      <c r="C10" s="42" t="s">
        <v>195</v>
      </c>
      <c r="D10" s="45">
        <f>事務所用①くわしい設定!$B$7</f>
        <v>0</v>
      </c>
      <c r="E10" s="44">
        <f t="shared" si="0"/>
        <v>0</v>
      </c>
    </row>
    <row r="11" spans="1:5" ht="24" customHeight="1" x14ac:dyDescent="0.15">
      <c r="A11" s="34" t="s">
        <v>198</v>
      </c>
      <c r="B11" s="44">
        <f>事務所用①くわしい設定!$B$14</f>
        <v>0</v>
      </c>
      <c r="C11" s="42" t="s">
        <v>195</v>
      </c>
      <c r="D11" s="45">
        <f>事務所用①くわしい設定!$B$7</f>
        <v>0</v>
      </c>
      <c r="E11" s="44">
        <f t="shared" si="0"/>
        <v>0</v>
      </c>
    </row>
    <row r="12" spans="1:5" ht="17.25" x14ac:dyDescent="0.15">
      <c r="A12" s="46" t="s">
        <v>199</v>
      </c>
      <c r="B12" s="47">
        <f>事務所用①くわしい設定!$B$15</f>
        <v>1173.3333333333335</v>
      </c>
    </row>
    <row r="13" spans="1:5" ht="17.25" x14ac:dyDescent="0.15">
      <c r="A13" s="46" t="s">
        <v>200</v>
      </c>
      <c r="B13" s="47">
        <f>事務所用①くわしい設定!$B$16</f>
        <v>1291</v>
      </c>
    </row>
    <row r="14" spans="1:5" ht="17.25" x14ac:dyDescent="0.15">
      <c r="A14" s="41" t="s">
        <v>201</v>
      </c>
      <c r="E14" s="44">
        <f>事務所用①くわしい設定!$B$17</f>
        <v>0</v>
      </c>
    </row>
    <row r="15" spans="1:5" ht="30" customHeight="1" x14ac:dyDescent="0.15">
      <c r="A15" s="48" t="s">
        <v>202</v>
      </c>
      <c r="E15" s="47">
        <f>事務所用①くわしい設定!$B$18</f>
        <v>0</v>
      </c>
    </row>
    <row r="17" spans="1:1" x14ac:dyDescent="0.15">
      <c r="A17" s="49" t="s">
        <v>203</v>
      </c>
    </row>
    <row r="18" spans="1:1" x14ac:dyDescent="0.15">
      <c r="A18" s="49" t="s">
        <v>204</v>
      </c>
    </row>
  </sheetData>
  <sheetProtection sheet="1" formatCells="0" formatColumns="0" formatRows="0"/>
  <mergeCells count="2">
    <mergeCell ref="A2:E2"/>
    <mergeCell ref="A1:E1"/>
  </mergeCells>
  <phoneticPr fontId="53"/>
  <printOptions horizontalCentered="1"/>
  <pageMargins left="0.4" right="0.4" top="0.5" bottom="0.5" header="0.5" footer="0.5"/>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6A6A6"/>
    <pageSetUpPr fitToPage="1"/>
  </sheetPr>
  <dimension ref="A1:E40"/>
  <sheetViews>
    <sheetView workbookViewId="0"/>
  </sheetViews>
  <sheetFormatPr defaultRowHeight="13.5" x14ac:dyDescent="0.15"/>
  <cols>
    <col min="1" max="1" width="44" customWidth="1"/>
    <col min="2" max="2" width="16" customWidth="1"/>
    <col min="3" max="4" width="14" customWidth="1"/>
    <col min="5" max="5" width="50" customWidth="1"/>
  </cols>
  <sheetData>
    <row r="1" spans="1:5" ht="26.1" customHeight="1" x14ac:dyDescent="0.5">
      <c r="A1" s="50" t="s">
        <v>205</v>
      </c>
    </row>
    <row r="2" spans="1:5" ht="17.25" x14ac:dyDescent="0.15">
      <c r="A2" s="51" t="s">
        <v>206</v>
      </c>
    </row>
    <row r="3" spans="1:5" ht="16.5" x14ac:dyDescent="0.35">
      <c r="A3" s="52" t="s">
        <v>207</v>
      </c>
    </row>
    <row r="5" spans="1:5" ht="17.25" x14ac:dyDescent="0.15">
      <c r="A5" s="53" t="s">
        <v>208</v>
      </c>
    </row>
    <row r="6" spans="1:5" ht="17.25" x14ac:dyDescent="0.15">
      <c r="A6" s="40" t="s">
        <v>192</v>
      </c>
      <c r="B6" s="40" t="s">
        <v>117</v>
      </c>
      <c r="E6" s="40" t="s">
        <v>209</v>
      </c>
    </row>
    <row r="7" spans="1:5" ht="17.25" x14ac:dyDescent="0.15">
      <c r="A7" s="41" t="s">
        <v>210</v>
      </c>
      <c r="B7" s="54">
        <f>N(かんたん入力!$C$31)</f>
        <v>0</v>
      </c>
      <c r="E7" s="55" t="s">
        <v>211</v>
      </c>
    </row>
    <row r="8" spans="1:5" ht="17.25" x14ac:dyDescent="0.15">
      <c r="A8" s="41" t="s">
        <v>212</v>
      </c>
      <c r="B8" s="56">
        <f>IFERROR(かんたん入力!$F$72/B7,0)</f>
        <v>0</v>
      </c>
      <c r="E8" s="55" t="s">
        <v>213</v>
      </c>
    </row>
    <row r="9" spans="1:5" ht="17.25" x14ac:dyDescent="0.15">
      <c r="A9" s="41" t="s">
        <v>214</v>
      </c>
      <c r="B9" s="56">
        <f>N(かんたん入力!$C$39)</f>
        <v>0</v>
      </c>
      <c r="E9" s="55" t="s">
        <v>215</v>
      </c>
    </row>
    <row r="10" spans="1:5" ht="17.25" x14ac:dyDescent="0.15">
      <c r="A10" s="41" t="s">
        <v>216</v>
      </c>
      <c r="B10" s="56">
        <f>IFERROR(N(かんたん入力!$C$44)/かんたん入力!$C$46,0)+IFERROR(IF(かんたん入力!$C$45="",事務所用②料率と日当!$C$16,N(かんたん入力!$C$45))/かんたん入力!$C$46,0)</f>
        <v>853.33333333333337</v>
      </c>
      <c r="E10" s="55" t="s">
        <v>217</v>
      </c>
    </row>
    <row r="11" spans="1:5" ht="17.25" x14ac:dyDescent="0.15">
      <c r="A11" s="41" t="s">
        <v>218</v>
      </c>
      <c r="B11" s="56">
        <f>IF(B22="①積み上げのみ",B23,IF(B22="②経費率のみ",B24,B23+B24))</f>
        <v>0</v>
      </c>
      <c r="E11" s="55" t="s">
        <v>219</v>
      </c>
    </row>
    <row r="12" spans="1:5" ht="17.25" x14ac:dyDescent="0.15">
      <c r="A12" s="41" t="s">
        <v>220</v>
      </c>
      <c r="B12" s="56">
        <f>IF(AND(かんたん入力!$C$52="はい",かんたん入力!$C$53&lt;&gt;"はい"),事務所用②料率と日当!$C$14,0)</f>
        <v>320</v>
      </c>
      <c r="E12" s="55" t="s">
        <v>221</v>
      </c>
    </row>
    <row r="13" spans="1:5" ht="17.25" x14ac:dyDescent="0.15">
      <c r="A13" s="41" t="s">
        <v>222</v>
      </c>
      <c r="B13" s="56">
        <f>IFERROR(N(かんたん入力!$C$49)/365,0)</f>
        <v>0</v>
      </c>
      <c r="E13" s="55" t="s">
        <v>223</v>
      </c>
    </row>
    <row r="14" spans="1:5" ht="17.25" x14ac:dyDescent="0.15">
      <c r="A14" s="41" t="s">
        <v>224</v>
      </c>
      <c r="B14" s="56">
        <f>かんたん入力!$F$101</f>
        <v>0</v>
      </c>
      <c r="E14" s="55" t="s">
        <v>225</v>
      </c>
    </row>
    <row r="15" spans="1:5" ht="17.25" x14ac:dyDescent="0.15">
      <c r="A15" s="46" t="s">
        <v>199</v>
      </c>
      <c r="B15" s="57">
        <f>SUM(B8:B14)</f>
        <v>1173.3333333333335</v>
      </c>
    </row>
    <row r="16" spans="1:5" ht="17.25" x14ac:dyDescent="0.15">
      <c r="A16" s="46" t="s">
        <v>200</v>
      </c>
      <c r="B16" s="58">
        <f>ROUNDUP(B15*(1+事務所用②料率と日当!$C$15),0)</f>
        <v>1291</v>
      </c>
      <c r="E16" s="55" t="s">
        <v>226</v>
      </c>
    </row>
    <row r="17" spans="1:5" ht="17.25" x14ac:dyDescent="0.15">
      <c r="A17" s="41" t="s">
        <v>201</v>
      </c>
      <c r="B17" s="59">
        <f>かんたん入力!$F$107*(1+事務所用②料率と日当!$C$15)</f>
        <v>0</v>
      </c>
    </row>
    <row r="18" spans="1:5" ht="17.25" x14ac:dyDescent="0.15">
      <c r="A18" s="46" t="s">
        <v>227</v>
      </c>
      <c r="B18" s="58">
        <f>ROUND(B7*B16+B17,0)</f>
        <v>0</v>
      </c>
    </row>
    <row r="19" spans="1:5" ht="17.25" x14ac:dyDescent="0.15">
      <c r="A19" s="41" t="s">
        <v>149</v>
      </c>
      <c r="B19" s="59">
        <f>B18-ROUNDDOWN(B18/(1+事務所用②料率と日当!$C$15),0)</f>
        <v>0</v>
      </c>
    </row>
    <row r="21" spans="1:5" ht="17.25" x14ac:dyDescent="0.15">
      <c r="A21" s="53" t="s">
        <v>228</v>
      </c>
    </row>
    <row r="22" spans="1:5" ht="17.25" x14ac:dyDescent="0.15">
      <c r="A22" s="41" t="s">
        <v>229</v>
      </c>
      <c r="B22" s="147" t="s">
        <v>230</v>
      </c>
      <c r="C22" s="148"/>
    </row>
    <row r="23" spans="1:5" ht="17.25" x14ac:dyDescent="0.15">
      <c r="A23" s="41" t="s">
        <v>231</v>
      </c>
      <c r="B23" s="56">
        <f>IFERROR(かんたん入力!$F$86/B7,0)</f>
        <v>0</v>
      </c>
    </row>
    <row r="24" spans="1:5" ht="17.25" x14ac:dyDescent="0.15">
      <c r="A24" s="41" t="s">
        <v>232</v>
      </c>
      <c r="B24" s="56">
        <f>B9*N(C24)</f>
        <v>0</v>
      </c>
      <c r="C24" s="61"/>
      <c r="D24" s="36" t="s">
        <v>233</v>
      </c>
    </row>
    <row r="25" spans="1:5" ht="17.25" x14ac:dyDescent="0.15">
      <c r="A25" s="41" t="s">
        <v>234</v>
      </c>
      <c r="B25" s="149"/>
      <c r="C25" s="150"/>
      <c r="D25" s="150"/>
      <c r="E25" s="148"/>
    </row>
    <row r="27" spans="1:5" ht="17.25" x14ac:dyDescent="0.15">
      <c r="A27" s="53" t="s">
        <v>235</v>
      </c>
    </row>
    <row r="28" spans="1:5" ht="31.5" x14ac:dyDescent="0.15">
      <c r="A28" s="41" t="s">
        <v>236</v>
      </c>
      <c r="B28" s="59" t="str">
        <f>かんたん入力!$C$37</f>
        <v/>
      </c>
      <c r="E28" s="35" t="s">
        <v>237</v>
      </c>
    </row>
    <row r="29" spans="1:5" ht="17.25" x14ac:dyDescent="0.15">
      <c r="A29" s="41" t="s">
        <v>238</v>
      </c>
      <c r="B29" s="59">
        <f>B9+B10</f>
        <v>853.33333333333337</v>
      </c>
    </row>
    <row r="30" spans="1:5" ht="17.25" x14ac:dyDescent="0.15">
      <c r="A30" s="41" t="s">
        <v>239</v>
      </c>
      <c r="B30" s="151" t="str">
        <f>IF(N(B28)=0,"（職種未選択）",IF(B29&gt;=B28,"OK：目安以上","⚠ 目安を下回っています"))</f>
        <v>（職種未選択）</v>
      </c>
      <c r="C30" s="152"/>
      <c r="D30" s="153"/>
    </row>
    <row r="32" spans="1:5" ht="17.25" x14ac:dyDescent="0.15">
      <c r="A32" s="53" t="s">
        <v>240</v>
      </c>
    </row>
    <row r="33" spans="1:2" ht="17.25" x14ac:dyDescent="0.15">
      <c r="A33" s="41" t="s">
        <v>241</v>
      </c>
      <c r="B33" s="63"/>
    </row>
    <row r="34" spans="1:2" ht="17.25" x14ac:dyDescent="0.15">
      <c r="A34" s="41" t="s">
        <v>242</v>
      </c>
      <c r="B34" s="63"/>
    </row>
    <row r="35" spans="1:2" ht="17.25" x14ac:dyDescent="0.15">
      <c r="A35" s="41" t="s">
        <v>243</v>
      </c>
      <c r="B35" s="59" t="str">
        <f>IF(AND(N(B33)&gt;0,N(B34)&gt;0),B33/B34,"")</f>
        <v/>
      </c>
    </row>
    <row r="37" spans="1:2" ht="17.25" x14ac:dyDescent="0.15">
      <c r="A37" s="53" t="s">
        <v>244</v>
      </c>
    </row>
    <row r="38" spans="1:2" ht="17.25" x14ac:dyDescent="0.15">
      <c r="A38" s="41" t="s">
        <v>245</v>
      </c>
      <c r="B38" s="63"/>
    </row>
    <row r="39" spans="1:2" ht="17.25" x14ac:dyDescent="0.15">
      <c r="A39" s="41" t="s">
        <v>246</v>
      </c>
      <c r="B39" s="59" t="str">
        <f>IF(N(B38)=0,"",ROUNDDOWN(B38/234,0))</f>
        <v/>
      </c>
    </row>
    <row r="40" spans="1:2" ht="17.25" x14ac:dyDescent="0.15">
      <c r="A40" s="41" t="s">
        <v>247</v>
      </c>
      <c r="B40" s="59" t="str">
        <f>IF(B39="","",ROUNDDOWN(B39*19.5,0))</f>
        <v/>
      </c>
    </row>
  </sheetData>
  <sheetProtection sheet="1" formatCells="0" formatColumns="0" formatRows="0"/>
  <mergeCells count="3">
    <mergeCell ref="B22:C22"/>
    <mergeCell ref="B25:E25"/>
    <mergeCell ref="B30:D30"/>
  </mergeCells>
  <phoneticPr fontId="53"/>
  <dataValidations count="3">
    <dataValidation type="list" allowBlank="1" showErrorMessage="1" errorTitle="入力エラー" error="一覧から選んでください。" sqref="B22" xr:uid="{00000000-0002-0000-0400-000000000000}">
      <formula1>"①積み上げのみ,②経費率のみ,①＋②"</formula1>
    </dataValidation>
    <dataValidation type="decimal" allowBlank="1" showInputMessage="1" showErrorMessage="1" errorTitle="数字を確かめてください" error="範囲内の数字を入れてください。_x000a_「再試行」を押して入れ直せば大丈夫です。" promptTitle="ヒント" prompt="安全衛生経費率（0～20%）。例：1%" sqref="C24" xr:uid="{00000000-0002-0000-0400-000001000000}">
      <formula1>0</formula1>
      <formula2>0.2</formula2>
    </dataValidation>
    <dataValidation type="decimal" operator="greaterThanOrEqual" allowBlank="1" showErrorMessage="1" errorTitle="入力エラー" error="0以上の数字を入れてください（文字・マイナスは不可）。" sqref="B33:B34 B38" xr:uid="{00000000-0002-0000-0400-000002000000}">
      <formula1>0</formula1>
    </dataValidation>
  </dataValidations>
  <printOptions horizontalCentered="1"/>
  <pageMargins left="0.4" right="0.4" top="0.5" bottom="0.5" header="0.5" footer="0.5"/>
  <pageSetup paperSize="9" fitToHeight="0" orientation="portrait" blackAndWhite="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A6A6A6"/>
    <pageSetUpPr fitToPage="1"/>
  </sheetPr>
  <dimension ref="A1:H76"/>
  <sheetViews>
    <sheetView zoomScale="85" zoomScaleNormal="85" workbookViewId="0">
      <pane ySplit="5" topLeftCell="A6" activePane="bottomLeft" state="frozen"/>
      <selection pane="bottomLeft"/>
    </sheetView>
  </sheetViews>
  <sheetFormatPr defaultRowHeight="13.5" x14ac:dyDescent="0.15"/>
  <cols>
    <col min="1" max="1" width="6" customWidth="1"/>
    <col min="2" max="2" width="34" customWidth="1"/>
    <col min="3" max="4" width="14" customWidth="1"/>
    <col min="5" max="5" width="20" customWidth="1"/>
    <col min="6" max="6" width="62" customWidth="1"/>
    <col min="8" max="8" width="24" customWidth="1"/>
  </cols>
  <sheetData>
    <row r="1" spans="1:6" ht="26.1" customHeight="1" x14ac:dyDescent="0.5">
      <c r="A1" s="50" t="s">
        <v>248</v>
      </c>
    </row>
    <row r="2" spans="1:6" ht="17.25" x14ac:dyDescent="0.15">
      <c r="A2" s="51" t="s">
        <v>249</v>
      </c>
    </row>
    <row r="3" spans="1:6" ht="16.5" x14ac:dyDescent="0.35">
      <c r="A3" s="52" t="s">
        <v>207</v>
      </c>
    </row>
    <row r="4" spans="1:6" ht="17.25" x14ac:dyDescent="0.15">
      <c r="A4" s="53" t="s">
        <v>250</v>
      </c>
    </row>
    <row r="5" spans="1:6" ht="17.25" x14ac:dyDescent="0.15">
      <c r="A5" s="40" t="s">
        <v>251</v>
      </c>
      <c r="B5" s="40" t="s">
        <v>192</v>
      </c>
      <c r="C5" s="40" t="s">
        <v>252</v>
      </c>
      <c r="D5" s="40" t="s">
        <v>253</v>
      </c>
      <c r="E5" s="40" t="s">
        <v>254</v>
      </c>
      <c r="F5" s="40" t="s">
        <v>255</v>
      </c>
    </row>
    <row r="6" spans="1:6" ht="30" customHeight="1" x14ac:dyDescent="0.15">
      <c r="A6" s="42">
        <v>1</v>
      </c>
      <c r="B6" s="41" t="s">
        <v>256</v>
      </c>
      <c r="C6" s="64">
        <v>1.0500000000000001E-2</v>
      </c>
      <c r="D6" s="65">
        <v>1.6500000000000001E-2</v>
      </c>
      <c r="E6" s="41" t="s">
        <v>257</v>
      </c>
      <c r="F6" s="35" t="s">
        <v>258</v>
      </c>
    </row>
    <row r="7" spans="1:6" ht="30" customHeight="1" x14ac:dyDescent="0.15">
      <c r="A7" s="42">
        <v>2</v>
      </c>
      <c r="B7" s="41" t="s">
        <v>259</v>
      </c>
      <c r="C7" s="64">
        <v>4.8349999999999997E-2</v>
      </c>
      <c r="D7" s="65">
        <v>9.6699999999999994E-2</v>
      </c>
      <c r="E7" s="41" t="s">
        <v>260</v>
      </c>
      <c r="F7" s="35" t="s">
        <v>261</v>
      </c>
    </row>
    <row r="8" spans="1:6" ht="30" customHeight="1" x14ac:dyDescent="0.15">
      <c r="A8" s="42">
        <v>3</v>
      </c>
      <c r="B8" s="41" t="s">
        <v>262</v>
      </c>
      <c r="C8" s="64">
        <v>8.0999999999999996E-3</v>
      </c>
      <c r="D8" s="65">
        <v>1.6199999999999999E-2</v>
      </c>
      <c r="E8" s="41" t="s">
        <v>260</v>
      </c>
      <c r="F8" s="35" t="s">
        <v>263</v>
      </c>
    </row>
    <row r="9" spans="1:6" ht="30" customHeight="1" x14ac:dyDescent="0.15">
      <c r="A9" s="42">
        <v>4</v>
      </c>
      <c r="B9" s="41" t="s">
        <v>264</v>
      </c>
      <c r="C9" s="64">
        <v>9.1499999999999998E-2</v>
      </c>
      <c r="D9" s="65">
        <v>0.183</v>
      </c>
      <c r="E9" s="41" t="s">
        <v>265</v>
      </c>
      <c r="F9" s="35" t="s">
        <v>266</v>
      </c>
    </row>
    <row r="10" spans="1:6" ht="30" customHeight="1" x14ac:dyDescent="0.15">
      <c r="A10" s="42">
        <v>5</v>
      </c>
      <c r="B10" s="41" t="s">
        <v>267</v>
      </c>
      <c r="C10" s="64">
        <v>3.5999999999999999E-3</v>
      </c>
      <c r="D10" s="65">
        <v>3.5999999999999999E-3</v>
      </c>
      <c r="E10" s="41" t="s">
        <v>268</v>
      </c>
      <c r="F10" s="35" t="s">
        <v>269</v>
      </c>
    </row>
    <row r="11" spans="1:6" ht="30" customHeight="1" x14ac:dyDescent="0.15">
      <c r="A11" s="42">
        <v>6</v>
      </c>
      <c r="B11" s="41" t="s">
        <v>270</v>
      </c>
      <c r="C11" s="64">
        <v>1.15E-3</v>
      </c>
      <c r="D11" s="65">
        <v>2.3E-3</v>
      </c>
      <c r="E11" s="41" t="s">
        <v>271</v>
      </c>
      <c r="F11" s="35" t="s">
        <v>272</v>
      </c>
    </row>
    <row r="13" spans="1:6" ht="17.25" x14ac:dyDescent="0.15">
      <c r="A13" s="53" t="s">
        <v>273</v>
      </c>
    </row>
    <row r="14" spans="1:6" ht="17.25" x14ac:dyDescent="0.15">
      <c r="B14" s="41" t="s">
        <v>274</v>
      </c>
      <c r="C14" s="63">
        <v>320</v>
      </c>
      <c r="E14" s="41" t="s">
        <v>275</v>
      </c>
      <c r="F14" s="35" t="s">
        <v>276</v>
      </c>
    </row>
    <row r="15" spans="1:6" ht="17.25" x14ac:dyDescent="0.15">
      <c r="B15" s="41" t="s">
        <v>277</v>
      </c>
      <c r="C15" s="66">
        <v>0.1</v>
      </c>
      <c r="E15" s="41"/>
      <c r="F15" s="55" t="s">
        <v>278</v>
      </c>
    </row>
    <row r="16" spans="1:6" ht="31.5" x14ac:dyDescent="0.15">
      <c r="B16" s="41" t="s">
        <v>279</v>
      </c>
      <c r="C16" s="63">
        <v>17920</v>
      </c>
      <c r="E16" s="41" t="s">
        <v>280</v>
      </c>
      <c r="F16" s="35" t="s">
        <v>281</v>
      </c>
    </row>
    <row r="17" spans="1:8" ht="17.25" x14ac:dyDescent="0.15">
      <c r="A17" s="53" t="s">
        <v>282</v>
      </c>
    </row>
    <row r="18" spans="1:8" ht="17.25" x14ac:dyDescent="0.15">
      <c r="A18" s="40" t="s">
        <v>251</v>
      </c>
      <c r="B18" s="40" t="s">
        <v>283</v>
      </c>
      <c r="C18" s="40" t="s">
        <v>284</v>
      </c>
      <c r="D18" s="40"/>
      <c r="E18" s="40" t="s">
        <v>285</v>
      </c>
      <c r="F18" s="40" t="s">
        <v>286</v>
      </c>
      <c r="H18" s="40" t="s">
        <v>287</v>
      </c>
    </row>
    <row r="19" spans="1:8" ht="17.25" x14ac:dyDescent="0.15">
      <c r="A19" s="42">
        <v>1</v>
      </c>
      <c r="B19" s="41" t="s">
        <v>288</v>
      </c>
      <c r="C19" s="63">
        <v>30600</v>
      </c>
      <c r="E19" s="67" t="s">
        <v>289</v>
      </c>
      <c r="F19" s="41" t="s">
        <v>288</v>
      </c>
      <c r="H19" s="62" t="s">
        <v>288</v>
      </c>
    </row>
    <row r="20" spans="1:8" ht="17.25" x14ac:dyDescent="0.15">
      <c r="A20" s="42">
        <v>2</v>
      </c>
      <c r="B20" s="41" t="s">
        <v>290</v>
      </c>
      <c r="C20" s="63">
        <v>32900</v>
      </c>
      <c r="E20" s="67" t="s">
        <v>289</v>
      </c>
      <c r="F20" s="41" t="s">
        <v>291</v>
      </c>
      <c r="H20" s="62" t="s">
        <v>291</v>
      </c>
    </row>
    <row r="21" spans="1:8" ht="17.25" x14ac:dyDescent="0.15">
      <c r="A21" s="42">
        <v>3</v>
      </c>
      <c r="B21" s="41" t="s">
        <v>292</v>
      </c>
      <c r="C21" s="63">
        <v>33400</v>
      </c>
      <c r="E21" s="67" t="s">
        <v>289</v>
      </c>
      <c r="F21" s="41" t="s">
        <v>293</v>
      </c>
      <c r="H21" s="62" t="s">
        <v>293</v>
      </c>
    </row>
    <row r="22" spans="1:8" ht="17.25" x14ac:dyDescent="0.15">
      <c r="A22" s="42">
        <v>4</v>
      </c>
      <c r="B22" s="41" t="s">
        <v>294</v>
      </c>
      <c r="C22" s="63">
        <v>32800</v>
      </c>
      <c r="E22" s="67" t="s">
        <v>289</v>
      </c>
      <c r="F22" s="41" t="s">
        <v>294</v>
      </c>
      <c r="H22" s="62" t="s">
        <v>294</v>
      </c>
    </row>
    <row r="23" spans="1:8" ht="17.25" x14ac:dyDescent="0.15">
      <c r="A23" s="42">
        <v>5</v>
      </c>
      <c r="B23" s="41" t="s">
        <v>295</v>
      </c>
      <c r="C23" s="63">
        <v>34500</v>
      </c>
      <c r="E23" s="67" t="s">
        <v>289</v>
      </c>
      <c r="F23" s="41" t="s">
        <v>296</v>
      </c>
      <c r="H23" s="62" t="s">
        <v>296</v>
      </c>
    </row>
    <row r="24" spans="1:8" ht="17.25" x14ac:dyDescent="0.15">
      <c r="A24" s="42">
        <v>6</v>
      </c>
      <c r="B24" s="41" t="s">
        <v>297</v>
      </c>
      <c r="C24" s="63">
        <v>34800</v>
      </c>
      <c r="E24" s="67" t="s">
        <v>289</v>
      </c>
      <c r="F24" s="41" t="s">
        <v>298</v>
      </c>
      <c r="H24" s="62" t="s">
        <v>298</v>
      </c>
    </row>
    <row r="25" spans="1:8" ht="17.25" x14ac:dyDescent="0.15">
      <c r="A25" s="42">
        <v>7</v>
      </c>
      <c r="B25" s="41" t="s">
        <v>299</v>
      </c>
      <c r="C25" s="63">
        <v>35700</v>
      </c>
      <c r="E25" s="67" t="s">
        <v>289</v>
      </c>
      <c r="F25" s="41" t="s">
        <v>300</v>
      </c>
      <c r="H25" s="62" t="s">
        <v>300</v>
      </c>
    </row>
    <row r="26" spans="1:8" ht="17.25" x14ac:dyDescent="0.15">
      <c r="A26" s="42">
        <v>8</v>
      </c>
      <c r="B26" s="41" t="s">
        <v>301</v>
      </c>
      <c r="C26" s="63">
        <v>36900</v>
      </c>
      <c r="E26" s="67" t="s">
        <v>289</v>
      </c>
      <c r="F26" s="41" t="s">
        <v>302</v>
      </c>
      <c r="H26" s="62" t="s">
        <v>302</v>
      </c>
    </row>
    <row r="27" spans="1:8" ht="17.25" x14ac:dyDescent="0.15">
      <c r="A27" s="42">
        <v>9</v>
      </c>
      <c r="B27" s="41" t="s">
        <v>303</v>
      </c>
      <c r="C27" s="63">
        <v>27700</v>
      </c>
      <c r="E27" s="67" t="s">
        <v>289</v>
      </c>
      <c r="F27" s="41" t="s">
        <v>304</v>
      </c>
      <c r="H27" s="62" t="s">
        <v>304</v>
      </c>
    </row>
    <row r="28" spans="1:8" ht="17.25" x14ac:dyDescent="0.15">
      <c r="A28" s="42">
        <v>10</v>
      </c>
      <c r="B28" s="41" t="s">
        <v>305</v>
      </c>
      <c r="C28" s="63">
        <v>28600</v>
      </c>
      <c r="E28" s="67" t="s">
        <v>289</v>
      </c>
      <c r="F28" s="41" t="s">
        <v>306</v>
      </c>
      <c r="H28" s="62" t="s">
        <v>306</v>
      </c>
    </row>
    <row r="29" spans="1:8" ht="17.25" x14ac:dyDescent="0.15">
      <c r="A29" s="42">
        <v>11</v>
      </c>
      <c r="B29" s="41" t="s">
        <v>307</v>
      </c>
      <c r="C29" s="63">
        <v>33100</v>
      </c>
      <c r="E29" s="67" t="s">
        <v>289</v>
      </c>
      <c r="F29" s="41" t="s">
        <v>308</v>
      </c>
      <c r="H29" s="62" t="s">
        <v>308</v>
      </c>
    </row>
    <row r="30" spans="1:8" ht="17.25" x14ac:dyDescent="0.15">
      <c r="A30" s="42">
        <v>12</v>
      </c>
      <c r="B30" s="41" t="s">
        <v>309</v>
      </c>
      <c r="C30" s="63">
        <v>30200</v>
      </c>
      <c r="E30" s="67" t="s">
        <v>289</v>
      </c>
      <c r="F30" s="41" t="s">
        <v>310</v>
      </c>
      <c r="H30" s="62" t="s">
        <v>310</v>
      </c>
    </row>
    <row r="31" spans="1:8" ht="17.25" x14ac:dyDescent="0.15">
      <c r="A31" s="42">
        <v>13</v>
      </c>
      <c r="B31" s="41" t="s">
        <v>311</v>
      </c>
      <c r="C31" s="63">
        <v>28900</v>
      </c>
      <c r="E31" s="67" t="s">
        <v>289</v>
      </c>
      <c r="F31" s="41" t="s">
        <v>312</v>
      </c>
      <c r="H31" s="62" t="s">
        <v>312</v>
      </c>
    </row>
    <row r="32" spans="1:8" ht="17.25" x14ac:dyDescent="0.15">
      <c r="A32" s="42">
        <v>14</v>
      </c>
      <c r="B32" s="41" t="s">
        <v>313</v>
      </c>
      <c r="C32" s="63">
        <v>31200</v>
      </c>
      <c r="E32" s="67" t="s">
        <v>289</v>
      </c>
      <c r="F32" s="41" t="s">
        <v>314</v>
      </c>
      <c r="H32" s="62" t="s">
        <v>314</v>
      </c>
    </row>
    <row r="33" spans="1:8" ht="17.25" x14ac:dyDescent="0.15">
      <c r="A33" s="42">
        <v>15</v>
      </c>
      <c r="B33" s="41" t="s">
        <v>315</v>
      </c>
      <c r="C33" s="63">
        <v>32400</v>
      </c>
      <c r="E33" s="67" t="s">
        <v>289</v>
      </c>
      <c r="F33" s="41" t="s">
        <v>316</v>
      </c>
      <c r="H33" s="62" t="s">
        <v>316</v>
      </c>
    </row>
    <row r="34" spans="1:8" ht="17.25" x14ac:dyDescent="0.15">
      <c r="A34" s="42">
        <v>16</v>
      </c>
      <c r="B34" s="41" t="s">
        <v>317</v>
      </c>
      <c r="C34" s="63">
        <v>33200</v>
      </c>
      <c r="E34" s="67" t="s">
        <v>289</v>
      </c>
      <c r="F34" s="41" t="s">
        <v>318</v>
      </c>
      <c r="H34" s="62" t="s">
        <v>318</v>
      </c>
    </row>
    <row r="35" spans="1:8" ht="17.25" x14ac:dyDescent="0.15">
      <c r="A35" s="42">
        <v>17</v>
      </c>
      <c r="B35" s="41" t="s">
        <v>319</v>
      </c>
      <c r="C35" s="63">
        <v>32400</v>
      </c>
      <c r="E35" s="67" t="s">
        <v>289</v>
      </c>
      <c r="F35" s="41" t="s">
        <v>320</v>
      </c>
      <c r="H35" s="62" t="s">
        <v>320</v>
      </c>
    </row>
    <row r="36" spans="1:8" ht="17.25" x14ac:dyDescent="0.15">
      <c r="A36" s="42">
        <v>18</v>
      </c>
      <c r="B36" s="41" t="s">
        <v>321</v>
      </c>
      <c r="C36" s="63">
        <v>31200</v>
      </c>
      <c r="E36" s="67" t="s">
        <v>289</v>
      </c>
      <c r="F36" s="41" t="s">
        <v>322</v>
      </c>
      <c r="H36" s="62" t="s">
        <v>322</v>
      </c>
    </row>
    <row r="37" spans="1:8" ht="17.25" x14ac:dyDescent="0.15">
      <c r="A37" s="42">
        <v>19</v>
      </c>
      <c r="B37" s="41" t="s">
        <v>323</v>
      </c>
      <c r="C37" s="63">
        <v>25900</v>
      </c>
      <c r="E37" s="67" t="s">
        <v>289</v>
      </c>
      <c r="F37" s="41" t="s">
        <v>324</v>
      </c>
      <c r="H37" s="62" t="s">
        <v>324</v>
      </c>
    </row>
    <row r="38" spans="1:8" ht="17.25" x14ac:dyDescent="0.15">
      <c r="A38" s="42">
        <v>20</v>
      </c>
      <c r="B38" s="41" t="s">
        <v>325</v>
      </c>
      <c r="C38" s="63">
        <v>18000</v>
      </c>
      <c r="E38" s="67" t="s">
        <v>289</v>
      </c>
      <c r="F38" s="41" t="s">
        <v>325</v>
      </c>
      <c r="H38" s="62" t="s">
        <v>325</v>
      </c>
    </row>
    <row r="39" spans="1:8" ht="17.25" x14ac:dyDescent="0.15">
      <c r="A39" s="42">
        <v>21</v>
      </c>
      <c r="B39" s="41" t="s">
        <v>326</v>
      </c>
      <c r="C39" s="63">
        <v>28100</v>
      </c>
      <c r="E39" s="67" t="s">
        <v>289</v>
      </c>
      <c r="F39" s="41" t="s">
        <v>327</v>
      </c>
      <c r="H39" s="62" t="s">
        <v>328</v>
      </c>
    </row>
    <row r="40" spans="1:8" ht="17.25" x14ac:dyDescent="0.15">
      <c r="A40" s="42">
        <v>22</v>
      </c>
      <c r="B40" s="41" t="s">
        <v>329</v>
      </c>
      <c r="C40" s="63"/>
      <c r="E40" s="67" t="s">
        <v>330</v>
      </c>
      <c r="F40" s="41" t="s">
        <v>331</v>
      </c>
      <c r="H40" s="37" t="s">
        <v>332</v>
      </c>
    </row>
    <row r="41" spans="1:8" ht="17.25" x14ac:dyDescent="0.15">
      <c r="A41" s="42">
        <v>23</v>
      </c>
      <c r="B41" s="41" t="s">
        <v>333</v>
      </c>
      <c r="C41" s="63"/>
      <c r="E41" s="67" t="s">
        <v>330</v>
      </c>
      <c r="F41" s="41" t="s">
        <v>334</v>
      </c>
    </row>
    <row r="42" spans="1:8" ht="17.25" x14ac:dyDescent="0.15">
      <c r="A42" s="42">
        <v>24</v>
      </c>
      <c r="B42" s="41" t="s">
        <v>335</v>
      </c>
      <c r="C42" s="63">
        <v>29000</v>
      </c>
      <c r="E42" s="67" t="s">
        <v>289</v>
      </c>
      <c r="F42" s="41" t="s">
        <v>335</v>
      </c>
    </row>
    <row r="43" spans="1:8" ht="17.25" x14ac:dyDescent="0.15">
      <c r="A43" s="42">
        <v>25</v>
      </c>
      <c r="B43" s="41" t="s">
        <v>336</v>
      </c>
      <c r="C43" s="63">
        <v>35800</v>
      </c>
      <c r="E43" s="67" t="s">
        <v>289</v>
      </c>
      <c r="F43" s="41" t="s">
        <v>337</v>
      </c>
    </row>
    <row r="44" spans="1:8" ht="17.25" x14ac:dyDescent="0.15">
      <c r="A44" s="42">
        <v>26</v>
      </c>
      <c r="B44" s="41" t="s">
        <v>338</v>
      </c>
      <c r="C44" s="63">
        <v>29100</v>
      </c>
      <c r="E44" s="67" t="s">
        <v>289</v>
      </c>
      <c r="F44" s="41" t="s">
        <v>339</v>
      </c>
    </row>
    <row r="45" spans="1:8" ht="17.25" x14ac:dyDescent="0.15">
      <c r="A45" s="42">
        <v>27</v>
      </c>
      <c r="B45" s="41" t="s">
        <v>340</v>
      </c>
      <c r="C45" s="63">
        <v>32700</v>
      </c>
      <c r="E45" s="67" t="s">
        <v>289</v>
      </c>
      <c r="F45" s="41" t="s">
        <v>340</v>
      </c>
    </row>
    <row r="46" spans="1:8" ht="17.25" x14ac:dyDescent="0.15">
      <c r="A46" s="42">
        <v>28</v>
      </c>
      <c r="B46" s="41" t="s">
        <v>341</v>
      </c>
      <c r="C46" s="63">
        <v>26500</v>
      </c>
      <c r="E46" s="67" t="s">
        <v>289</v>
      </c>
      <c r="F46" s="41" t="s">
        <v>342</v>
      </c>
    </row>
    <row r="47" spans="1:8" ht="17.25" x14ac:dyDescent="0.15">
      <c r="A47" s="42">
        <v>29</v>
      </c>
      <c r="B47" s="41" t="s">
        <v>343</v>
      </c>
      <c r="C47" s="63">
        <v>19200</v>
      </c>
      <c r="E47" s="67" t="s">
        <v>289</v>
      </c>
      <c r="F47" s="41" t="s">
        <v>343</v>
      </c>
    </row>
    <row r="48" spans="1:8" ht="17.25" x14ac:dyDescent="0.15">
      <c r="A48" s="42">
        <v>30</v>
      </c>
      <c r="B48" s="41" t="s">
        <v>344</v>
      </c>
      <c r="C48" s="63">
        <v>18000</v>
      </c>
      <c r="E48" s="67" t="s">
        <v>289</v>
      </c>
      <c r="F48" s="41" t="s">
        <v>344</v>
      </c>
    </row>
    <row r="49" spans="1:6" ht="17.25" x14ac:dyDescent="0.15">
      <c r="A49" s="42">
        <v>31</v>
      </c>
      <c r="B49" s="41" t="s">
        <v>345</v>
      </c>
      <c r="C49" s="63">
        <v>31900</v>
      </c>
      <c r="E49" s="67" t="s">
        <v>289</v>
      </c>
      <c r="F49" s="41" t="s">
        <v>345</v>
      </c>
    </row>
    <row r="50" spans="1:6" ht="17.25" x14ac:dyDescent="0.15">
      <c r="A50" s="42">
        <v>32</v>
      </c>
      <c r="B50" s="41" t="s">
        <v>346</v>
      </c>
      <c r="C50" s="63">
        <v>31700</v>
      </c>
      <c r="E50" s="67" t="s">
        <v>289</v>
      </c>
      <c r="F50" s="41" t="s">
        <v>346</v>
      </c>
    </row>
    <row r="51" spans="1:6" ht="17.25" x14ac:dyDescent="0.15">
      <c r="A51" s="42">
        <v>33</v>
      </c>
      <c r="B51" s="41" t="s">
        <v>347</v>
      </c>
      <c r="C51" s="63">
        <v>27400</v>
      </c>
      <c r="E51" s="67" t="s">
        <v>289</v>
      </c>
      <c r="F51" s="41" t="s">
        <v>347</v>
      </c>
    </row>
    <row r="52" spans="1:6" ht="17.25" x14ac:dyDescent="0.15">
      <c r="A52" s="42">
        <v>34</v>
      </c>
      <c r="B52" s="41" t="s">
        <v>348</v>
      </c>
      <c r="C52" s="63">
        <v>37300</v>
      </c>
      <c r="E52" s="67" t="s">
        <v>289</v>
      </c>
      <c r="F52" s="41" t="s">
        <v>348</v>
      </c>
    </row>
    <row r="53" spans="1:6" ht="17.25" x14ac:dyDescent="0.15">
      <c r="A53" s="42">
        <v>35</v>
      </c>
      <c r="B53" s="41" t="s">
        <v>349</v>
      </c>
      <c r="C53" s="63">
        <v>44200</v>
      </c>
      <c r="E53" s="67" t="s">
        <v>289</v>
      </c>
      <c r="F53" s="41" t="s">
        <v>349</v>
      </c>
    </row>
    <row r="54" spans="1:6" ht="17.25" x14ac:dyDescent="0.15">
      <c r="A54" s="42">
        <v>36</v>
      </c>
      <c r="B54" s="41" t="s">
        <v>350</v>
      </c>
      <c r="C54" s="63">
        <v>41600</v>
      </c>
      <c r="E54" s="67" t="s">
        <v>289</v>
      </c>
      <c r="F54" s="41" t="s">
        <v>350</v>
      </c>
    </row>
    <row r="55" spans="1:6" ht="17.25" x14ac:dyDescent="0.15">
      <c r="A55" s="42">
        <v>37</v>
      </c>
      <c r="B55" s="41" t="s">
        <v>351</v>
      </c>
      <c r="C55" s="63">
        <v>39000</v>
      </c>
      <c r="E55" s="67" t="s">
        <v>289</v>
      </c>
      <c r="F55" s="41" t="s">
        <v>351</v>
      </c>
    </row>
    <row r="56" spans="1:6" ht="17.25" x14ac:dyDescent="0.15">
      <c r="A56" s="42">
        <v>38</v>
      </c>
      <c r="B56" s="41" t="s">
        <v>352</v>
      </c>
      <c r="C56" s="63">
        <v>32200</v>
      </c>
      <c r="E56" s="67" t="s">
        <v>289</v>
      </c>
      <c r="F56" s="41" t="s">
        <v>352</v>
      </c>
    </row>
    <row r="57" spans="1:6" ht="17.25" x14ac:dyDescent="0.15">
      <c r="A57" s="42">
        <v>39</v>
      </c>
      <c r="B57" s="41" t="s">
        <v>353</v>
      </c>
      <c r="C57" s="63">
        <v>43200</v>
      </c>
      <c r="E57" s="67" t="s">
        <v>289</v>
      </c>
      <c r="F57" s="41" t="s">
        <v>353</v>
      </c>
    </row>
    <row r="58" spans="1:6" ht="17.25" x14ac:dyDescent="0.15">
      <c r="A58" s="42">
        <v>40</v>
      </c>
      <c r="B58" s="41" t="s">
        <v>354</v>
      </c>
      <c r="C58" s="63">
        <v>37800</v>
      </c>
      <c r="E58" s="67" t="s">
        <v>289</v>
      </c>
      <c r="F58" s="41" t="s">
        <v>354</v>
      </c>
    </row>
    <row r="59" spans="1:6" ht="17.25" x14ac:dyDescent="0.15">
      <c r="A59" s="42">
        <v>41</v>
      </c>
      <c r="B59" s="41" t="s">
        <v>355</v>
      </c>
      <c r="C59" s="63">
        <v>36500</v>
      </c>
      <c r="E59" s="67" t="s">
        <v>289</v>
      </c>
      <c r="F59" s="41" t="s">
        <v>355</v>
      </c>
    </row>
    <row r="60" spans="1:6" ht="17.25" x14ac:dyDescent="0.15">
      <c r="A60" s="42">
        <v>42</v>
      </c>
      <c r="B60" s="41" t="s">
        <v>356</v>
      </c>
      <c r="C60" s="63">
        <v>41500</v>
      </c>
      <c r="E60" s="67" t="s">
        <v>289</v>
      </c>
      <c r="F60" s="41" t="s">
        <v>356</v>
      </c>
    </row>
    <row r="61" spans="1:6" ht="17.25" x14ac:dyDescent="0.15">
      <c r="A61" s="42">
        <v>43</v>
      </c>
      <c r="B61" s="41" t="s">
        <v>357</v>
      </c>
      <c r="C61" s="63">
        <v>32700</v>
      </c>
      <c r="E61" s="67" t="s">
        <v>289</v>
      </c>
      <c r="F61" s="41" t="s">
        <v>357</v>
      </c>
    </row>
    <row r="62" spans="1:6" ht="17.25" x14ac:dyDescent="0.15">
      <c r="A62" s="42">
        <v>44</v>
      </c>
      <c r="B62" s="41" t="s">
        <v>358</v>
      </c>
      <c r="C62" s="63">
        <v>39700</v>
      </c>
      <c r="E62" s="67" t="s">
        <v>289</v>
      </c>
      <c r="F62" s="41" t="s">
        <v>358</v>
      </c>
    </row>
    <row r="63" spans="1:6" ht="17.25" x14ac:dyDescent="0.15">
      <c r="A63" s="42">
        <v>45</v>
      </c>
      <c r="B63" s="41" t="s">
        <v>359</v>
      </c>
      <c r="C63" s="63">
        <v>32700</v>
      </c>
      <c r="E63" s="67" t="s">
        <v>289</v>
      </c>
      <c r="F63" s="41" t="s">
        <v>359</v>
      </c>
    </row>
    <row r="64" spans="1:6" ht="17.25" x14ac:dyDescent="0.15">
      <c r="A64" s="42">
        <v>46</v>
      </c>
      <c r="B64" s="41" t="s">
        <v>360</v>
      </c>
      <c r="C64" s="63">
        <v>51100</v>
      </c>
      <c r="E64" s="67" t="s">
        <v>289</v>
      </c>
      <c r="F64" s="41" t="s">
        <v>360</v>
      </c>
    </row>
    <row r="65" spans="1:6" ht="17.25" x14ac:dyDescent="0.15">
      <c r="A65" s="42">
        <v>47</v>
      </c>
      <c r="B65" s="41" t="s">
        <v>361</v>
      </c>
      <c r="C65" s="63">
        <v>38300</v>
      </c>
      <c r="E65" s="67" t="s">
        <v>289</v>
      </c>
      <c r="F65" s="41" t="s">
        <v>361</v>
      </c>
    </row>
    <row r="66" spans="1:6" ht="17.25" x14ac:dyDescent="0.15">
      <c r="A66" s="42">
        <v>48</v>
      </c>
      <c r="B66" s="41" t="s">
        <v>362</v>
      </c>
      <c r="C66" s="63">
        <v>36200</v>
      </c>
      <c r="E66" s="67" t="s">
        <v>289</v>
      </c>
      <c r="F66" s="41" t="s">
        <v>362</v>
      </c>
    </row>
    <row r="67" spans="1:6" ht="17.25" x14ac:dyDescent="0.15">
      <c r="A67" s="42">
        <v>49</v>
      </c>
      <c r="B67" s="41" t="s">
        <v>363</v>
      </c>
      <c r="C67" s="63">
        <v>32500</v>
      </c>
      <c r="E67" s="67" t="s">
        <v>289</v>
      </c>
      <c r="F67" s="41" t="s">
        <v>363</v>
      </c>
    </row>
    <row r="68" spans="1:6" ht="17.25" x14ac:dyDescent="0.15">
      <c r="A68" s="42">
        <v>50</v>
      </c>
      <c r="B68" s="41" t="s">
        <v>364</v>
      </c>
      <c r="C68" s="63">
        <v>60300</v>
      </c>
      <c r="E68" s="67" t="s">
        <v>289</v>
      </c>
      <c r="F68" s="41" t="s">
        <v>364</v>
      </c>
    </row>
    <row r="69" spans="1:6" ht="17.25" x14ac:dyDescent="0.15">
      <c r="A69" s="42">
        <v>51</v>
      </c>
      <c r="B69" s="62"/>
      <c r="C69" s="63"/>
      <c r="E69" s="55" t="s">
        <v>365</v>
      </c>
      <c r="F69" s="41" t="str">
        <f>IF(B69="","",B69)</f>
        <v/>
      </c>
    </row>
    <row r="70" spans="1:6" ht="17.25" x14ac:dyDescent="0.15">
      <c r="A70" s="42">
        <v>52</v>
      </c>
      <c r="B70" s="62"/>
      <c r="C70" s="63"/>
      <c r="E70" s="55" t="s">
        <v>365</v>
      </c>
      <c r="F70" s="41" t="str">
        <f>IF(B70="","",B70)</f>
        <v/>
      </c>
    </row>
    <row r="71" spans="1:6" ht="17.25" x14ac:dyDescent="0.15">
      <c r="A71" s="42">
        <v>53</v>
      </c>
      <c r="B71" s="62"/>
      <c r="C71" s="63"/>
      <c r="E71" s="55" t="s">
        <v>365</v>
      </c>
      <c r="F71" s="41" t="str">
        <f>IF(B71="","",B71)</f>
        <v/>
      </c>
    </row>
    <row r="72" spans="1:6" ht="17.25" x14ac:dyDescent="0.15">
      <c r="A72" s="42">
        <v>54</v>
      </c>
      <c r="B72" s="62"/>
      <c r="C72" s="63"/>
      <c r="E72" s="55" t="s">
        <v>365</v>
      </c>
      <c r="F72" s="41" t="str">
        <f>IF(B72="","",B72)</f>
        <v/>
      </c>
    </row>
    <row r="73" spans="1:6" ht="17.25" x14ac:dyDescent="0.15">
      <c r="A73" s="42">
        <v>55</v>
      </c>
      <c r="B73" s="62"/>
      <c r="C73" s="63"/>
      <c r="E73" s="55" t="s">
        <v>365</v>
      </c>
      <c r="F73" s="41" t="str">
        <f>IF(B73="","",B73)</f>
        <v/>
      </c>
    </row>
    <row r="75" spans="1:6" ht="16.5" x14ac:dyDescent="0.35">
      <c r="A75" s="68" t="s">
        <v>366</v>
      </c>
    </row>
    <row r="76" spans="1:6" ht="16.5" x14ac:dyDescent="0.35">
      <c r="A76" s="69" t="s">
        <v>367</v>
      </c>
    </row>
  </sheetData>
  <sheetProtection sheet="1" formatCells="0" formatColumns="0" formatRows="0"/>
  <phoneticPr fontId="53"/>
  <dataValidations count="2">
    <dataValidation type="decimal" allowBlank="1" showErrorMessage="1" errorTitle="数字を確かめてください" error="範囲内の数字を入れてください。_x000a_「再試行」を押して入れ直せば大丈夫です。" sqref="C6:C11 C15" xr:uid="{00000000-0002-0000-0500-000000000000}">
      <formula1>0</formula1>
      <formula2>0.3</formula2>
    </dataValidation>
    <dataValidation type="decimal" operator="greaterThanOrEqual" allowBlank="1" showErrorMessage="1" errorTitle="数字を入れてください" error="数字だけを入れてください（例：10）。_x000a_「再試行」を押して入れ直せば大丈夫です。" sqref="C14 C19:C73 C16" xr:uid="{00000000-0002-0000-0500-000001000000}">
      <formula1>0</formula1>
    </dataValidation>
  </dataValidations>
  <printOptions horizontalCentered="1"/>
  <pageMargins left="0.4" right="0.4" top="0.5" bottom="0.5" header="0.5" footer="0.5"/>
  <pageSetup paperSize="9" fitToHeight="0" orientation="portrait" blackAndWhite="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A6A6A6"/>
    <pageSetUpPr fitToPage="1"/>
  </sheetPr>
  <dimension ref="A1:F64"/>
  <sheetViews>
    <sheetView workbookViewId="0"/>
  </sheetViews>
  <sheetFormatPr defaultRowHeight="13.5" x14ac:dyDescent="0.15"/>
  <cols>
    <col min="1" max="1" width="24" customWidth="1"/>
    <col min="2" max="2" width="40" customWidth="1"/>
    <col min="3" max="6" width="8" customWidth="1"/>
  </cols>
  <sheetData>
    <row r="1" spans="1:6" ht="26.1" customHeight="1" x14ac:dyDescent="0.5">
      <c r="A1" s="50" t="s">
        <v>368</v>
      </c>
    </row>
    <row r="2" spans="1:6" ht="17.25" x14ac:dyDescent="0.15">
      <c r="A2" s="51" t="s">
        <v>369</v>
      </c>
    </row>
    <row r="3" spans="1:6" ht="16.5" x14ac:dyDescent="0.35">
      <c r="A3" s="52" t="s">
        <v>207</v>
      </c>
    </row>
    <row r="5" spans="1:6" ht="17.25" x14ac:dyDescent="0.15">
      <c r="A5" s="46" t="s">
        <v>370</v>
      </c>
      <c r="B5" s="151" t="str">
        <f>IF(かんたん入力!$C$22="","",かんたん入力!$C$22)</f>
        <v/>
      </c>
      <c r="C5" s="152"/>
      <c r="D5" s="152"/>
      <c r="E5" s="152"/>
      <c r="F5" s="153"/>
    </row>
    <row r="6" spans="1:6" ht="15.75" x14ac:dyDescent="0.15">
      <c r="A6" s="130" t="s">
        <v>371</v>
      </c>
      <c r="B6" s="130" t="s">
        <v>372</v>
      </c>
      <c r="C6" s="155" t="s">
        <v>373</v>
      </c>
      <c r="D6" s="82"/>
      <c r="E6" s="155" t="s">
        <v>374</v>
      </c>
      <c r="F6" s="82"/>
    </row>
    <row r="7" spans="1:6" ht="15.75" x14ac:dyDescent="0.15">
      <c r="A7" s="82"/>
      <c r="B7" s="82"/>
      <c r="C7" s="70" t="s">
        <v>375</v>
      </c>
      <c r="D7" s="70" t="s">
        <v>376</v>
      </c>
      <c r="E7" s="70" t="s">
        <v>375</v>
      </c>
      <c r="F7" s="70" t="s">
        <v>376</v>
      </c>
    </row>
    <row r="8" spans="1:6" ht="17.100000000000001" customHeight="1" x14ac:dyDescent="0.15">
      <c r="A8" s="154" t="s">
        <v>377</v>
      </c>
      <c r="B8" s="55" t="s">
        <v>378</v>
      </c>
      <c r="C8" s="60"/>
      <c r="D8" s="60"/>
      <c r="E8" s="60"/>
      <c r="F8" s="60"/>
    </row>
    <row r="9" spans="1:6" ht="17.100000000000001" customHeight="1" x14ac:dyDescent="0.15">
      <c r="A9" s="82"/>
      <c r="B9" s="55" t="s">
        <v>379</v>
      </c>
      <c r="C9" s="60"/>
      <c r="D9" s="60"/>
      <c r="E9" s="60"/>
      <c r="F9" s="60"/>
    </row>
    <row r="10" spans="1:6" ht="17.100000000000001" customHeight="1" x14ac:dyDescent="0.15">
      <c r="A10" s="154" t="s">
        <v>380</v>
      </c>
      <c r="B10" s="55" t="s">
        <v>381</v>
      </c>
      <c r="C10" s="60"/>
      <c r="D10" s="60"/>
      <c r="E10" s="60"/>
      <c r="F10" s="60"/>
    </row>
    <row r="11" spans="1:6" ht="17.100000000000001" customHeight="1" x14ac:dyDescent="0.15">
      <c r="A11" s="82"/>
      <c r="B11" s="55" t="s">
        <v>382</v>
      </c>
      <c r="C11" s="60"/>
      <c r="D11" s="60"/>
      <c r="E11" s="60"/>
      <c r="F11" s="60"/>
    </row>
    <row r="12" spans="1:6" ht="17.100000000000001" customHeight="1" x14ac:dyDescent="0.15">
      <c r="A12" s="82"/>
      <c r="B12" s="55" t="s">
        <v>383</v>
      </c>
      <c r="C12" s="60"/>
      <c r="D12" s="60"/>
      <c r="E12" s="60"/>
      <c r="F12" s="60"/>
    </row>
    <row r="13" spans="1:6" ht="17.100000000000001" customHeight="1" x14ac:dyDescent="0.15">
      <c r="A13" s="82"/>
      <c r="B13" s="55" t="s">
        <v>384</v>
      </c>
      <c r="C13" s="60"/>
      <c r="D13" s="60"/>
      <c r="E13" s="60"/>
      <c r="F13" s="60"/>
    </row>
    <row r="14" spans="1:6" ht="17.100000000000001" customHeight="1" x14ac:dyDescent="0.15">
      <c r="A14" s="82"/>
      <c r="B14" s="55" t="s">
        <v>385</v>
      </c>
      <c r="C14" s="60"/>
      <c r="D14" s="60"/>
      <c r="E14" s="60"/>
      <c r="F14" s="60"/>
    </row>
    <row r="15" spans="1:6" ht="17.100000000000001" customHeight="1" x14ac:dyDescent="0.15">
      <c r="A15" s="82"/>
      <c r="B15" s="55" t="s">
        <v>386</v>
      </c>
      <c r="C15" s="60"/>
      <c r="D15" s="60"/>
      <c r="E15" s="60"/>
      <c r="F15" s="60"/>
    </row>
    <row r="16" spans="1:6" ht="17.100000000000001" customHeight="1" x14ac:dyDescent="0.15">
      <c r="A16" s="82"/>
      <c r="B16" s="55" t="s">
        <v>387</v>
      </c>
      <c r="C16" s="60"/>
      <c r="D16" s="60"/>
      <c r="E16" s="60"/>
      <c r="F16" s="60"/>
    </row>
    <row r="17" spans="1:6" ht="17.100000000000001" customHeight="1" x14ac:dyDescent="0.15">
      <c r="A17" s="82"/>
      <c r="B17" s="55" t="s">
        <v>388</v>
      </c>
      <c r="C17" s="60"/>
      <c r="D17" s="60"/>
      <c r="E17" s="60"/>
      <c r="F17" s="60"/>
    </row>
    <row r="18" spans="1:6" ht="17.100000000000001" customHeight="1" x14ac:dyDescent="0.15">
      <c r="A18" s="82"/>
      <c r="B18" s="55" t="s">
        <v>389</v>
      </c>
      <c r="C18" s="60"/>
      <c r="D18" s="60"/>
      <c r="E18" s="60"/>
      <c r="F18" s="60"/>
    </row>
    <row r="19" spans="1:6" ht="17.100000000000001" customHeight="1" x14ac:dyDescent="0.15">
      <c r="A19" s="82"/>
      <c r="B19" s="55" t="s">
        <v>390</v>
      </c>
      <c r="C19" s="60"/>
      <c r="D19" s="60"/>
      <c r="E19" s="60"/>
      <c r="F19" s="60"/>
    </row>
    <row r="20" spans="1:6" ht="17.100000000000001" customHeight="1" x14ac:dyDescent="0.15">
      <c r="A20" s="82"/>
      <c r="B20" s="55" t="s">
        <v>391</v>
      </c>
      <c r="C20" s="60"/>
      <c r="D20" s="60"/>
      <c r="E20" s="60"/>
      <c r="F20" s="60"/>
    </row>
    <row r="21" spans="1:6" ht="17.100000000000001" customHeight="1" x14ac:dyDescent="0.15">
      <c r="A21" s="82"/>
      <c r="B21" s="55" t="s">
        <v>392</v>
      </c>
      <c r="C21" s="60"/>
      <c r="D21" s="60"/>
      <c r="E21" s="60"/>
      <c r="F21" s="60"/>
    </row>
    <row r="22" spans="1:6" ht="17.100000000000001" customHeight="1" x14ac:dyDescent="0.15">
      <c r="A22" s="82"/>
      <c r="B22" s="55" t="s">
        <v>393</v>
      </c>
      <c r="C22" s="60"/>
      <c r="D22" s="60"/>
      <c r="E22" s="60"/>
      <c r="F22" s="60"/>
    </row>
    <row r="23" spans="1:6" ht="17.100000000000001" customHeight="1" x14ac:dyDescent="0.15">
      <c r="A23" s="82"/>
      <c r="B23" s="55" t="s">
        <v>394</v>
      </c>
      <c r="C23" s="60"/>
      <c r="D23" s="60"/>
      <c r="E23" s="60"/>
      <c r="F23" s="60"/>
    </row>
    <row r="24" spans="1:6" ht="17.100000000000001" customHeight="1" x14ac:dyDescent="0.15">
      <c r="A24" s="82"/>
      <c r="B24" s="55" t="s">
        <v>395</v>
      </c>
      <c r="C24" s="60"/>
      <c r="D24" s="60"/>
      <c r="E24" s="60"/>
      <c r="F24" s="60"/>
    </row>
    <row r="25" spans="1:6" ht="17.100000000000001" customHeight="1" x14ac:dyDescent="0.15">
      <c r="A25" s="82"/>
      <c r="B25" s="55" t="s">
        <v>396</v>
      </c>
      <c r="C25" s="60"/>
      <c r="D25" s="60"/>
      <c r="E25" s="60"/>
      <c r="F25" s="60"/>
    </row>
    <row r="26" spans="1:6" ht="17.100000000000001" customHeight="1" x14ac:dyDescent="0.15">
      <c r="A26" s="82"/>
      <c r="B26" s="55" t="s">
        <v>397</v>
      </c>
      <c r="C26" s="60"/>
      <c r="D26" s="60"/>
      <c r="E26" s="60"/>
      <c r="F26" s="60"/>
    </row>
    <row r="27" spans="1:6" ht="17.100000000000001" customHeight="1" x14ac:dyDescent="0.15">
      <c r="A27" s="154" t="s">
        <v>398</v>
      </c>
      <c r="B27" s="55" t="s">
        <v>399</v>
      </c>
      <c r="C27" s="60"/>
      <c r="D27" s="60"/>
      <c r="E27" s="60"/>
      <c r="F27" s="60"/>
    </row>
    <row r="28" spans="1:6" ht="17.100000000000001" customHeight="1" x14ac:dyDescent="0.15">
      <c r="A28" s="82"/>
      <c r="B28" s="55" t="s">
        <v>400</v>
      </c>
      <c r="C28" s="60"/>
      <c r="D28" s="60"/>
      <c r="E28" s="60"/>
      <c r="F28" s="60"/>
    </row>
    <row r="29" spans="1:6" ht="17.100000000000001" customHeight="1" x14ac:dyDescent="0.15">
      <c r="A29" s="82"/>
      <c r="B29" s="55" t="s">
        <v>401</v>
      </c>
      <c r="C29" s="60"/>
      <c r="D29" s="60"/>
      <c r="E29" s="60"/>
      <c r="F29" s="60"/>
    </row>
    <row r="30" spans="1:6" ht="17.100000000000001" customHeight="1" x14ac:dyDescent="0.15">
      <c r="A30" s="82"/>
      <c r="B30" s="55" t="s">
        <v>402</v>
      </c>
      <c r="C30" s="60"/>
      <c r="D30" s="60"/>
      <c r="E30" s="60"/>
      <c r="F30" s="60"/>
    </row>
    <row r="31" spans="1:6" ht="17.100000000000001" customHeight="1" x14ac:dyDescent="0.15">
      <c r="A31" s="82"/>
      <c r="B31" s="55" t="s">
        <v>403</v>
      </c>
      <c r="C31" s="60"/>
      <c r="D31" s="60"/>
      <c r="E31" s="60"/>
      <c r="F31" s="60"/>
    </row>
    <row r="32" spans="1:6" ht="17.100000000000001" customHeight="1" x14ac:dyDescent="0.15">
      <c r="A32" s="82"/>
      <c r="B32" s="55" t="s">
        <v>404</v>
      </c>
      <c r="C32" s="60"/>
      <c r="D32" s="60"/>
      <c r="E32" s="60"/>
      <c r="F32" s="60"/>
    </row>
    <row r="33" spans="1:6" ht="17.100000000000001" customHeight="1" x14ac:dyDescent="0.15">
      <c r="A33" s="82"/>
      <c r="B33" s="55" t="s">
        <v>405</v>
      </c>
      <c r="C33" s="60"/>
      <c r="D33" s="60"/>
      <c r="E33" s="60"/>
      <c r="F33" s="60"/>
    </row>
    <row r="34" spans="1:6" ht="17.100000000000001" customHeight="1" x14ac:dyDescent="0.15">
      <c r="A34" s="82"/>
      <c r="B34" s="55" t="s">
        <v>406</v>
      </c>
      <c r="C34" s="60"/>
      <c r="D34" s="60"/>
      <c r="E34" s="60"/>
      <c r="F34" s="60"/>
    </row>
    <row r="35" spans="1:6" ht="17.100000000000001" customHeight="1" x14ac:dyDescent="0.15">
      <c r="A35" s="82"/>
      <c r="B35" s="55" t="s">
        <v>407</v>
      </c>
      <c r="C35" s="60"/>
      <c r="D35" s="60"/>
      <c r="E35" s="60"/>
      <c r="F35" s="60"/>
    </row>
    <row r="36" spans="1:6" ht="17.100000000000001" customHeight="1" x14ac:dyDescent="0.15">
      <c r="A36" s="82"/>
      <c r="B36" s="55" t="s">
        <v>408</v>
      </c>
      <c r="C36" s="60"/>
      <c r="D36" s="60"/>
      <c r="E36" s="60"/>
      <c r="F36" s="60"/>
    </row>
    <row r="37" spans="1:6" ht="17.100000000000001" customHeight="1" x14ac:dyDescent="0.15">
      <c r="A37" s="82"/>
      <c r="B37" s="55" t="s">
        <v>409</v>
      </c>
      <c r="C37" s="60"/>
      <c r="D37" s="60"/>
      <c r="E37" s="60"/>
      <c r="F37" s="60"/>
    </row>
    <row r="38" spans="1:6" ht="17.100000000000001" customHeight="1" x14ac:dyDescent="0.15">
      <c r="A38" s="82"/>
      <c r="B38" s="55" t="s">
        <v>410</v>
      </c>
      <c r="C38" s="60"/>
      <c r="D38" s="60"/>
      <c r="E38" s="60"/>
      <c r="F38" s="60"/>
    </row>
    <row r="39" spans="1:6" ht="17.100000000000001" customHeight="1" x14ac:dyDescent="0.15">
      <c r="A39" s="154" t="s">
        <v>411</v>
      </c>
      <c r="B39" s="55" t="s">
        <v>412</v>
      </c>
      <c r="C39" s="60"/>
      <c r="D39" s="60"/>
      <c r="E39" s="60"/>
      <c r="F39" s="60"/>
    </row>
    <row r="40" spans="1:6" ht="17.100000000000001" customHeight="1" x14ac:dyDescent="0.15">
      <c r="A40" s="82"/>
      <c r="B40" s="55" t="s">
        <v>413</v>
      </c>
      <c r="C40" s="60"/>
      <c r="D40" s="60"/>
      <c r="E40" s="60"/>
      <c r="F40" s="60"/>
    </row>
    <row r="41" spans="1:6" ht="17.100000000000001" customHeight="1" x14ac:dyDescent="0.15">
      <c r="A41" s="82"/>
      <c r="B41" s="55" t="s">
        <v>414</v>
      </c>
      <c r="C41" s="60"/>
      <c r="D41" s="60"/>
      <c r="E41" s="60"/>
      <c r="F41" s="60"/>
    </row>
    <row r="42" spans="1:6" ht="17.100000000000001" customHeight="1" x14ac:dyDescent="0.15">
      <c r="A42" s="82"/>
      <c r="B42" s="55" t="s">
        <v>415</v>
      </c>
      <c r="C42" s="60"/>
      <c r="D42" s="60"/>
      <c r="E42" s="60"/>
      <c r="F42" s="60"/>
    </row>
    <row r="43" spans="1:6" ht="17.100000000000001" customHeight="1" x14ac:dyDescent="0.15">
      <c r="A43" s="154" t="s">
        <v>416</v>
      </c>
      <c r="B43" s="55" t="s">
        <v>417</v>
      </c>
      <c r="C43" s="60"/>
      <c r="D43" s="60"/>
      <c r="E43" s="60"/>
      <c r="F43" s="60"/>
    </row>
    <row r="44" spans="1:6" ht="17.100000000000001" customHeight="1" x14ac:dyDescent="0.15">
      <c r="A44" s="82"/>
      <c r="B44" s="55" t="s">
        <v>418</v>
      </c>
      <c r="C44" s="60"/>
      <c r="D44" s="60"/>
      <c r="E44" s="60"/>
      <c r="F44" s="60"/>
    </row>
    <row r="45" spans="1:6" ht="17.100000000000001" customHeight="1" x14ac:dyDescent="0.15">
      <c r="A45" s="82"/>
      <c r="B45" s="55" t="s">
        <v>419</v>
      </c>
      <c r="C45" s="60"/>
      <c r="D45" s="60"/>
      <c r="E45" s="60"/>
      <c r="F45" s="60"/>
    </row>
    <row r="46" spans="1:6" ht="17.100000000000001" customHeight="1" x14ac:dyDescent="0.15">
      <c r="A46" s="82"/>
      <c r="B46" s="55" t="s">
        <v>420</v>
      </c>
      <c r="C46" s="60"/>
      <c r="D46" s="60"/>
      <c r="E46" s="60"/>
      <c r="F46" s="60"/>
    </row>
    <row r="47" spans="1:6" ht="17.100000000000001" customHeight="1" x14ac:dyDescent="0.15">
      <c r="A47" s="82"/>
      <c r="B47" s="55" t="s">
        <v>421</v>
      </c>
      <c r="C47" s="60"/>
      <c r="D47" s="60"/>
      <c r="E47" s="60"/>
      <c r="F47" s="60"/>
    </row>
    <row r="48" spans="1:6" ht="17.100000000000001" customHeight="1" x14ac:dyDescent="0.15">
      <c r="A48" s="82"/>
      <c r="B48" s="55" t="s">
        <v>422</v>
      </c>
      <c r="C48" s="60"/>
      <c r="D48" s="60"/>
      <c r="E48" s="60"/>
      <c r="F48" s="60"/>
    </row>
    <row r="49" spans="1:6" ht="17.100000000000001" customHeight="1" x14ac:dyDescent="0.15">
      <c r="A49" s="82"/>
      <c r="B49" s="55" t="s">
        <v>423</v>
      </c>
      <c r="C49" s="60"/>
      <c r="D49" s="60"/>
      <c r="E49" s="60"/>
      <c r="F49" s="60"/>
    </row>
    <row r="50" spans="1:6" ht="17.100000000000001" customHeight="1" x14ac:dyDescent="0.15">
      <c r="A50" s="82"/>
      <c r="B50" s="55" t="s">
        <v>424</v>
      </c>
      <c r="C50" s="60"/>
      <c r="D50" s="60"/>
      <c r="E50" s="60"/>
      <c r="F50" s="60"/>
    </row>
    <row r="51" spans="1:6" ht="17.100000000000001" customHeight="1" x14ac:dyDescent="0.15">
      <c r="A51" s="82"/>
      <c r="B51" s="55" t="s">
        <v>425</v>
      </c>
      <c r="C51" s="60"/>
      <c r="D51" s="60"/>
      <c r="E51" s="60"/>
      <c r="F51" s="60"/>
    </row>
    <row r="52" spans="1:6" ht="17.100000000000001" customHeight="1" x14ac:dyDescent="0.15">
      <c r="A52" s="82"/>
      <c r="B52" s="55" t="s">
        <v>426</v>
      </c>
      <c r="C52" s="60"/>
      <c r="D52" s="60"/>
      <c r="E52" s="60"/>
      <c r="F52" s="60"/>
    </row>
    <row r="53" spans="1:6" ht="17.100000000000001" customHeight="1" x14ac:dyDescent="0.15">
      <c r="A53" s="82"/>
      <c r="B53" s="55" t="s">
        <v>427</v>
      </c>
      <c r="C53" s="60"/>
      <c r="D53" s="60"/>
      <c r="E53" s="60"/>
      <c r="F53" s="60"/>
    </row>
    <row r="54" spans="1:6" ht="17.100000000000001" customHeight="1" x14ac:dyDescent="0.15">
      <c r="A54" s="82"/>
      <c r="B54" s="55" t="s">
        <v>428</v>
      </c>
      <c r="C54" s="60"/>
      <c r="D54" s="60"/>
      <c r="E54" s="60"/>
      <c r="F54" s="60"/>
    </row>
    <row r="55" spans="1:6" ht="17.100000000000001" customHeight="1" x14ac:dyDescent="0.15">
      <c r="A55" s="82"/>
      <c r="B55" s="55" t="s">
        <v>429</v>
      </c>
      <c r="C55" s="60"/>
      <c r="D55" s="60"/>
      <c r="E55" s="60"/>
      <c r="F55" s="60"/>
    </row>
    <row r="56" spans="1:6" ht="17.100000000000001" customHeight="1" x14ac:dyDescent="0.15">
      <c r="A56" s="82"/>
      <c r="B56" s="55" t="s">
        <v>430</v>
      </c>
      <c r="C56" s="60"/>
      <c r="D56" s="60"/>
      <c r="E56" s="60"/>
      <c r="F56" s="60"/>
    </row>
    <row r="57" spans="1:6" ht="17.100000000000001" customHeight="1" x14ac:dyDescent="0.15">
      <c r="A57" s="154" t="s">
        <v>431</v>
      </c>
      <c r="B57" s="55" t="s">
        <v>432</v>
      </c>
      <c r="C57" s="60"/>
      <c r="D57" s="60"/>
      <c r="E57" s="60"/>
      <c r="F57" s="60"/>
    </row>
    <row r="58" spans="1:6" ht="17.100000000000001" customHeight="1" x14ac:dyDescent="0.15">
      <c r="A58" s="82"/>
      <c r="B58" s="55" t="s">
        <v>433</v>
      </c>
      <c r="C58" s="60"/>
      <c r="D58" s="60"/>
      <c r="E58" s="60"/>
      <c r="F58" s="60"/>
    </row>
    <row r="59" spans="1:6" ht="17.100000000000001" customHeight="1" x14ac:dyDescent="0.15">
      <c r="A59" s="82"/>
      <c r="B59" s="55" t="s">
        <v>434</v>
      </c>
      <c r="C59" s="60"/>
      <c r="D59" s="60"/>
      <c r="E59" s="60"/>
      <c r="F59" s="60"/>
    </row>
    <row r="60" spans="1:6" ht="17.100000000000001" customHeight="1" x14ac:dyDescent="0.15">
      <c r="A60" s="154" t="s">
        <v>435</v>
      </c>
      <c r="B60" s="62"/>
      <c r="C60" s="60"/>
      <c r="D60" s="60"/>
      <c r="E60" s="60"/>
      <c r="F60" s="60"/>
    </row>
    <row r="61" spans="1:6" ht="17.100000000000001" customHeight="1" x14ac:dyDescent="0.15">
      <c r="A61" s="82"/>
      <c r="B61" s="62"/>
      <c r="C61" s="60"/>
      <c r="D61" s="60"/>
      <c r="E61" s="60"/>
      <c r="F61" s="60"/>
    </row>
    <row r="62" spans="1:6" ht="17.100000000000001" customHeight="1" x14ac:dyDescent="0.15">
      <c r="A62" s="82"/>
      <c r="B62" s="62"/>
      <c r="C62" s="60"/>
      <c r="D62" s="60"/>
      <c r="E62" s="60"/>
      <c r="F62" s="60"/>
    </row>
    <row r="63" spans="1:6" ht="17.100000000000001" customHeight="1" x14ac:dyDescent="0.15">
      <c r="A63" s="82"/>
      <c r="B63" s="62"/>
      <c r="C63" s="60"/>
      <c r="D63" s="60"/>
      <c r="E63" s="60"/>
      <c r="F63" s="60"/>
    </row>
    <row r="64" spans="1:6" ht="17.100000000000001" customHeight="1" x14ac:dyDescent="0.15">
      <c r="A64" s="82"/>
      <c r="B64" s="62"/>
      <c r="C64" s="60"/>
      <c r="D64" s="60"/>
      <c r="E64" s="60"/>
      <c r="F64" s="60"/>
    </row>
  </sheetData>
  <sheetProtection sheet="1" formatCells="0" formatColumns="0" formatRows="0"/>
  <mergeCells count="12">
    <mergeCell ref="A57:A59"/>
    <mergeCell ref="B5:F5"/>
    <mergeCell ref="A39:A42"/>
    <mergeCell ref="A10:A26"/>
    <mergeCell ref="A60:A64"/>
    <mergeCell ref="A6:A7"/>
    <mergeCell ref="B6:B7"/>
    <mergeCell ref="A27:A38"/>
    <mergeCell ref="E6:F6"/>
    <mergeCell ref="C6:D6"/>
    <mergeCell ref="A8:A9"/>
    <mergeCell ref="A43:A56"/>
  </mergeCells>
  <phoneticPr fontId="53"/>
  <dataValidations count="1">
    <dataValidation type="list" allowBlank="1" showErrorMessage="1" errorTitle="入力エラー" error="一覧から選んでください。" sqref="C8:F64" xr:uid="{00000000-0002-0000-0600-000000000000}">
      <formula1>"○"</formula1>
    </dataValidation>
  </dataValidations>
  <printOptions horizontalCentered="1"/>
  <pageMargins left="0.4" right="0.4" top="0.5" bottom="0.5" header="0.5" footer="0.5"/>
  <pageSetup paperSize="9" fitToHeight="2" orientation="portrait" blackAndWhite="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AD47"/>
    <pageSetUpPr fitToPage="1"/>
  </sheetPr>
  <dimension ref="A1:C17"/>
  <sheetViews>
    <sheetView workbookViewId="0"/>
  </sheetViews>
  <sheetFormatPr defaultRowHeight="13.5" x14ac:dyDescent="0.15"/>
  <cols>
    <col min="1" max="1" width="30" customWidth="1"/>
    <col min="2" max="2" width="40" customWidth="1"/>
    <col min="3" max="3" width="70" customWidth="1"/>
  </cols>
  <sheetData>
    <row r="1" spans="1:3" ht="25.5" x14ac:dyDescent="0.5">
      <c r="A1" s="50" t="s">
        <v>436</v>
      </c>
    </row>
    <row r="2" spans="1:3" ht="17.25" x14ac:dyDescent="0.35">
      <c r="A2" s="71" t="s">
        <v>437</v>
      </c>
    </row>
    <row r="4" spans="1:3" ht="19.5" x14ac:dyDescent="0.15">
      <c r="A4" s="38" t="s">
        <v>438</v>
      </c>
      <c r="B4" s="38" t="s">
        <v>439</v>
      </c>
      <c r="C4" s="38" t="s">
        <v>440</v>
      </c>
    </row>
    <row r="5" spans="1:3" ht="39.950000000000003" customHeight="1" x14ac:dyDescent="0.15">
      <c r="A5" s="72" t="s">
        <v>210</v>
      </c>
      <c r="B5" s="28" t="s">
        <v>49</v>
      </c>
      <c r="C5" s="29" t="s">
        <v>441</v>
      </c>
    </row>
    <row r="6" spans="1:3" ht="39.950000000000003" customHeight="1" x14ac:dyDescent="0.15">
      <c r="A6" s="72" t="s">
        <v>442</v>
      </c>
      <c r="B6" s="28" t="s">
        <v>63</v>
      </c>
      <c r="C6" s="29" t="s">
        <v>443</v>
      </c>
    </row>
    <row r="7" spans="1:3" ht="39.950000000000003" customHeight="1" x14ac:dyDescent="0.15">
      <c r="A7" s="72" t="s">
        <v>444</v>
      </c>
      <c r="B7" s="28" t="s">
        <v>445</v>
      </c>
      <c r="C7" s="29" t="s">
        <v>446</v>
      </c>
    </row>
    <row r="8" spans="1:3" ht="39.950000000000003" customHeight="1" x14ac:dyDescent="0.15">
      <c r="A8" s="72" t="s">
        <v>447</v>
      </c>
      <c r="B8" s="28" t="s">
        <v>448</v>
      </c>
      <c r="C8" s="29" t="s">
        <v>449</v>
      </c>
    </row>
    <row r="9" spans="1:3" ht="39.950000000000003" customHeight="1" x14ac:dyDescent="0.15">
      <c r="A9" s="72" t="s">
        <v>179</v>
      </c>
      <c r="B9" s="28" t="s">
        <v>450</v>
      </c>
      <c r="C9" s="29" t="s">
        <v>451</v>
      </c>
    </row>
    <row r="10" spans="1:3" ht="39.950000000000003" customHeight="1" x14ac:dyDescent="0.15">
      <c r="A10" s="72" t="s">
        <v>175</v>
      </c>
      <c r="B10" s="28" t="s">
        <v>452</v>
      </c>
      <c r="C10" s="29" t="s">
        <v>453</v>
      </c>
    </row>
    <row r="11" spans="1:3" ht="39.950000000000003" customHeight="1" x14ac:dyDescent="0.15">
      <c r="A11" s="72" t="s">
        <v>177</v>
      </c>
      <c r="B11" s="28" t="s">
        <v>454</v>
      </c>
      <c r="C11" s="29" t="s">
        <v>455</v>
      </c>
    </row>
    <row r="12" spans="1:3" ht="39.950000000000003" customHeight="1" x14ac:dyDescent="0.15">
      <c r="A12" s="72" t="s">
        <v>173</v>
      </c>
      <c r="B12" s="28" t="s">
        <v>456</v>
      </c>
      <c r="C12" s="29" t="s">
        <v>457</v>
      </c>
    </row>
    <row r="13" spans="1:3" ht="39.950000000000003" customHeight="1" x14ac:dyDescent="0.15">
      <c r="A13" s="72" t="s">
        <v>458</v>
      </c>
      <c r="B13" s="28" t="s">
        <v>459</v>
      </c>
      <c r="C13" s="29" t="s">
        <v>460</v>
      </c>
    </row>
    <row r="14" spans="1:3" ht="39.950000000000003" customHeight="1" x14ac:dyDescent="0.15">
      <c r="A14" s="72" t="s">
        <v>461</v>
      </c>
      <c r="B14" s="28" t="s">
        <v>462</v>
      </c>
      <c r="C14" s="29" t="s">
        <v>463</v>
      </c>
    </row>
    <row r="15" spans="1:3" ht="39.950000000000003" customHeight="1" x14ac:dyDescent="0.15">
      <c r="A15" s="72" t="s">
        <v>464</v>
      </c>
      <c r="B15" s="28" t="s">
        <v>150</v>
      </c>
      <c r="C15" s="29" t="s">
        <v>465</v>
      </c>
    </row>
    <row r="16" spans="1:3" ht="39.950000000000003" customHeight="1" x14ac:dyDescent="0.15">
      <c r="A16" s="72" t="s">
        <v>185</v>
      </c>
      <c r="B16" s="28" t="s">
        <v>131</v>
      </c>
      <c r="C16" s="29" t="s">
        <v>466</v>
      </c>
    </row>
    <row r="17" spans="1:3" ht="39.950000000000003" customHeight="1" x14ac:dyDescent="0.15">
      <c r="A17" s="72" t="s">
        <v>189</v>
      </c>
      <c r="B17" s="28" t="s">
        <v>467</v>
      </c>
      <c r="C17" s="29" t="s">
        <v>468</v>
      </c>
    </row>
  </sheetData>
  <sheetProtection sheet="1" formatCells="0" formatColumns="0" formatRows="0"/>
  <phoneticPr fontId="53"/>
  <printOptions horizontalCentered="1"/>
  <pageMargins left="0.4" right="0.4" top="0.5" bottom="0.5" header="0.5" footer="0.5"/>
  <pageSetup paperSize="9" fitToHeight="0" orientation="portrait" blackAndWhite="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9D9D9"/>
    <pageSetUpPr fitToPage="1"/>
  </sheetPr>
  <dimension ref="A1:D21"/>
  <sheetViews>
    <sheetView workbookViewId="0"/>
  </sheetViews>
  <sheetFormatPr defaultRowHeight="13.5" x14ac:dyDescent="0.15"/>
  <cols>
    <col min="1" max="1" width="5" customWidth="1"/>
    <col min="2" max="2" width="24" customWidth="1"/>
    <col min="3" max="3" width="44" customWidth="1"/>
    <col min="4" max="4" width="50" customWidth="1"/>
  </cols>
  <sheetData>
    <row r="1" spans="1:4" ht="24" x14ac:dyDescent="0.5">
      <c r="A1" s="73" t="s">
        <v>469</v>
      </c>
    </row>
    <row r="3" spans="1:4" ht="17.25" x14ac:dyDescent="0.15">
      <c r="A3" s="40" t="s">
        <v>251</v>
      </c>
      <c r="B3" s="40" t="s">
        <v>192</v>
      </c>
      <c r="C3" s="40" t="s">
        <v>470</v>
      </c>
      <c r="D3" s="40" t="s">
        <v>471</v>
      </c>
    </row>
    <row r="4" spans="1:4" ht="36" customHeight="1" x14ac:dyDescent="0.15">
      <c r="A4" s="42">
        <v>1</v>
      </c>
      <c r="B4" s="34" t="s">
        <v>472</v>
      </c>
      <c r="C4" s="34" t="s">
        <v>473</v>
      </c>
      <c r="D4" s="34" t="s">
        <v>474</v>
      </c>
    </row>
    <row r="5" spans="1:4" ht="36" customHeight="1" x14ac:dyDescent="0.15">
      <c r="A5" s="42">
        <v>2</v>
      </c>
      <c r="B5" s="34" t="s">
        <v>475</v>
      </c>
      <c r="C5" s="34" t="s">
        <v>476</v>
      </c>
      <c r="D5" s="34" t="s">
        <v>477</v>
      </c>
    </row>
    <row r="6" spans="1:4" ht="36" customHeight="1" x14ac:dyDescent="0.15">
      <c r="A6" s="42">
        <v>3</v>
      </c>
      <c r="B6" s="34" t="s">
        <v>478</v>
      </c>
      <c r="C6" s="34" t="s">
        <v>479</v>
      </c>
      <c r="D6" s="34" t="s">
        <v>480</v>
      </c>
    </row>
    <row r="7" spans="1:4" ht="36" customHeight="1" x14ac:dyDescent="0.15">
      <c r="A7" s="42">
        <v>4</v>
      </c>
      <c r="B7" s="34" t="s">
        <v>51</v>
      </c>
      <c r="C7" s="34" t="s">
        <v>481</v>
      </c>
      <c r="D7" s="34" t="s">
        <v>482</v>
      </c>
    </row>
    <row r="8" spans="1:4" ht="36" customHeight="1" x14ac:dyDescent="0.15">
      <c r="A8" s="42">
        <v>5</v>
      </c>
      <c r="B8" s="34" t="s">
        <v>483</v>
      </c>
      <c r="C8" s="34" t="s">
        <v>484</v>
      </c>
      <c r="D8" s="34" t="s">
        <v>485</v>
      </c>
    </row>
    <row r="9" spans="1:4" ht="36" customHeight="1" x14ac:dyDescent="0.15">
      <c r="A9" s="42">
        <v>6</v>
      </c>
      <c r="B9" s="34" t="s">
        <v>486</v>
      </c>
      <c r="C9" s="34" t="s">
        <v>487</v>
      </c>
      <c r="D9" s="34" t="s">
        <v>488</v>
      </c>
    </row>
    <row r="10" spans="1:4" ht="36" customHeight="1" x14ac:dyDescent="0.15">
      <c r="A10" s="42">
        <v>7</v>
      </c>
      <c r="B10" s="34" t="s">
        <v>489</v>
      </c>
      <c r="C10" s="34" t="s">
        <v>490</v>
      </c>
      <c r="D10" s="34" t="s">
        <v>491</v>
      </c>
    </row>
    <row r="11" spans="1:4" ht="36" customHeight="1" x14ac:dyDescent="0.15">
      <c r="A11" s="42">
        <v>8</v>
      </c>
      <c r="B11" s="34" t="s">
        <v>492</v>
      </c>
      <c r="C11" s="34" t="s">
        <v>493</v>
      </c>
      <c r="D11" s="34" t="s">
        <v>494</v>
      </c>
    </row>
    <row r="12" spans="1:4" ht="36" customHeight="1" x14ac:dyDescent="0.15">
      <c r="A12" s="42">
        <v>9</v>
      </c>
      <c r="B12" s="34" t="s">
        <v>177</v>
      </c>
      <c r="C12" s="34" t="s">
        <v>495</v>
      </c>
      <c r="D12" s="34" t="s">
        <v>496</v>
      </c>
    </row>
    <row r="13" spans="1:4" ht="36" customHeight="1" x14ac:dyDescent="0.15">
      <c r="A13" s="42">
        <v>10</v>
      </c>
      <c r="B13" s="34" t="s">
        <v>497</v>
      </c>
      <c r="C13" s="34" t="s">
        <v>498</v>
      </c>
      <c r="D13" s="34" t="s">
        <v>499</v>
      </c>
    </row>
    <row r="14" spans="1:4" ht="36" customHeight="1" x14ac:dyDescent="0.15">
      <c r="A14" s="42">
        <v>11</v>
      </c>
      <c r="B14" s="34" t="s">
        <v>500</v>
      </c>
      <c r="C14" s="34" t="s">
        <v>501</v>
      </c>
      <c r="D14" s="34" t="s">
        <v>502</v>
      </c>
    </row>
    <row r="15" spans="1:4" ht="36" customHeight="1" x14ac:dyDescent="0.15">
      <c r="A15" s="42">
        <v>12</v>
      </c>
      <c r="B15" s="34" t="s">
        <v>503</v>
      </c>
      <c r="C15" s="34" t="s">
        <v>504</v>
      </c>
      <c r="D15" s="34" t="s">
        <v>505</v>
      </c>
    </row>
    <row r="16" spans="1:4" ht="36" customHeight="1" x14ac:dyDescent="0.15">
      <c r="A16" s="42">
        <v>13</v>
      </c>
      <c r="B16" s="34" t="s">
        <v>506</v>
      </c>
      <c r="C16" s="34" t="s">
        <v>507</v>
      </c>
      <c r="D16" s="34" t="s">
        <v>508</v>
      </c>
    </row>
    <row r="17" spans="1:4" ht="36" customHeight="1" x14ac:dyDescent="0.15">
      <c r="A17" s="42">
        <v>14</v>
      </c>
      <c r="B17" s="34" t="s">
        <v>509</v>
      </c>
      <c r="C17" s="34" t="s">
        <v>510</v>
      </c>
      <c r="D17" s="34" t="s">
        <v>511</v>
      </c>
    </row>
    <row r="18" spans="1:4" ht="36" customHeight="1" x14ac:dyDescent="0.15">
      <c r="A18" s="42">
        <v>15</v>
      </c>
      <c r="B18" s="34" t="s">
        <v>512</v>
      </c>
      <c r="C18" s="34" t="s">
        <v>513</v>
      </c>
      <c r="D18" s="34" t="s">
        <v>514</v>
      </c>
    </row>
    <row r="19" spans="1:4" ht="36" customHeight="1" x14ac:dyDescent="0.15">
      <c r="A19" s="42">
        <v>16</v>
      </c>
      <c r="B19" s="34" t="s">
        <v>515</v>
      </c>
      <c r="C19" s="34" t="s">
        <v>516</v>
      </c>
      <c r="D19" s="34" t="s">
        <v>517</v>
      </c>
    </row>
    <row r="20" spans="1:4" ht="36" customHeight="1" x14ac:dyDescent="0.15">
      <c r="A20" s="42">
        <v>17</v>
      </c>
      <c r="B20" s="34" t="s">
        <v>518</v>
      </c>
      <c r="C20" s="34" t="s">
        <v>519</v>
      </c>
      <c r="D20" s="34" t="s">
        <v>520</v>
      </c>
    </row>
    <row r="21" spans="1:4" ht="36" customHeight="1" x14ac:dyDescent="0.15">
      <c r="A21" s="42">
        <v>18</v>
      </c>
      <c r="B21" s="34" t="s">
        <v>521</v>
      </c>
      <c r="C21" s="34" t="s">
        <v>522</v>
      </c>
      <c r="D21" s="34" t="s">
        <v>523</v>
      </c>
    </row>
  </sheetData>
  <phoneticPr fontId="53"/>
  <printOptions horizontalCentered="1"/>
  <pageMargins left="0.4" right="0.4" top="0.5" bottom="0.5" header="0.5" footer="0.5"/>
  <pageSetup paperSize="9" fitToHeight="0" orientation="landscape" blackAndWhite="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13</vt:i4>
      </vt:variant>
    </vt:vector>
  </HeadingPairs>
  <TitlesOfParts>
    <vt:vector size="22" baseType="lpstr">
      <vt:lpstr>はじめにお読みください</vt:lpstr>
      <vt:lpstr>かんたん入力</vt:lpstr>
      <vt:lpstr>見積書（印刷用）</vt:lpstr>
      <vt:lpstr>請求根拠（印刷用）</vt:lpstr>
      <vt:lpstr>事務所用①くわしい設定</vt:lpstr>
      <vt:lpstr>事務所用②料率と日当</vt:lpstr>
      <vt:lpstr>事務所用③安全衛生 確認表</vt:lpstr>
      <vt:lpstr>用語の言い換え一覧</vt:lpstr>
      <vt:lpstr>変更点一覧</vt:lpstr>
      <vt:lpstr>かんたん入力!Print_Area</vt:lpstr>
      <vt:lpstr>はじめにお読みください!Print_Area</vt:lpstr>
      <vt:lpstr>'見積書（印刷用）'!Print_Area</vt:lpstr>
      <vt:lpstr>事務所用①くわしい設定!Print_Area</vt:lpstr>
      <vt:lpstr>事務所用②料率と日当!Print_Area</vt:lpstr>
      <vt:lpstr>'事務所用③安全衛生 確認表'!Print_Area</vt:lpstr>
      <vt:lpstr>'請求根拠（印刷用）'!Print_Area</vt:lpstr>
      <vt:lpstr>変更点一覧!Print_Area</vt:lpstr>
      <vt:lpstr>用語の言い換え一覧!Print_Area</vt:lpstr>
      <vt:lpstr>かんたん職種</vt:lpstr>
      <vt:lpstr>正式職種</vt:lpstr>
      <vt:lpstr>日当表C</vt:lpstr>
      <vt:lpstr>日当表F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亮 武部</cp:lastModifiedBy>
  <dcterms:created xsi:type="dcterms:W3CDTF">2026-10-14T02:18:32Z</dcterms:created>
  <dcterms:modified xsi:type="dcterms:W3CDTF">2026-10-16T01:25:43Z</dcterms:modified>
</cp:coreProperties>
</file>